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Dati iniziali" sheetId="1" r:id="rId1"/>
    <sheet name="Scostamenti mp" sheetId="2" r:id="rId2"/>
    <sheet name="Scostamenti mod" sheetId="4" r:id="rId3"/>
    <sheet name="Scost ricavi" sheetId="5" r:id="rId4"/>
    <sheet name="Scost ricavi mix" sheetId="6" r:id="rId5"/>
    <sheet name="Quadratura" sheetId="3" r:id="rId6"/>
  </sheets>
  <calcPr calcId="145621"/>
</workbook>
</file>

<file path=xl/calcChain.xml><?xml version="1.0" encoding="utf-8"?>
<calcChain xmlns="http://schemas.openxmlformats.org/spreadsheetml/2006/main">
  <c r="B23" i="3" l="1"/>
  <c r="B22" i="3"/>
  <c r="B21" i="3"/>
  <c r="B20" i="3"/>
  <c r="B19" i="6"/>
  <c r="B18" i="6"/>
  <c r="S11" i="6"/>
  <c r="T11" i="6" s="1"/>
  <c r="S12" i="6"/>
  <c r="S10" i="6"/>
  <c r="R11" i="6"/>
  <c r="R12" i="6"/>
  <c r="R10" i="6"/>
  <c r="S5" i="6"/>
  <c r="S6" i="6"/>
  <c r="S4" i="6"/>
  <c r="R5" i="6"/>
  <c r="R6" i="6"/>
  <c r="R4" i="6"/>
  <c r="T12" i="6"/>
  <c r="Q12" i="6"/>
  <c r="Q11" i="6"/>
  <c r="T10" i="6"/>
  <c r="Q10" i="6"/>
  <c r="Q6" i="6"/>
  <c r="Q5" i="6"/>
  <c r="T5" i="6" s="1"/>
  <c r="Q4" i="6"/>
  <c r="T4" i="6" s="1"/>
  <c r="B17" i="6"/>
  <c r="N11" i="6"/>
  <c r="N12" i="6"/>
  <c r="N10" i="6"/>
  <c r="O10" i="6" s="1"/>
  <c r="N5" i="6"/>
  <c r="N6" i="6"/>
  <c r="N4" i="6"/>
  <c r="M11" i="6"/>
  <c r="M12" i="6"/>
  <c r="M10" i="6"/>
  <c r="M5" i="6"/>
  <c r="O5" i="6" s="1"/>
  <c r="M6" i="6"/>
  <c r="M4" i="6"/>
  <c r="L11" i="6"/>
  <c r="L12" i="6"/>
  <c r="L10" i="6"/>
  <c r="L5" i="6"/>
  <c r="L6" i="6"/>
  <c r="L4" i="6"/>
  <c r="O12" i="6"/>
  <c r="O6" i="6"/>
  <c r="O4" i="6"/>
  <c r="B16" i="6"/>
  <c r="J13" i="6"/>
  <c r="J11" i="6"/>
  <c r="J12" i="6"/>
  <c r="J10" i="6"/>
  <c r="I11" i="6"/>
  <c r="I12" i="6"/>
  <c r="I10" i="6"/>
  <c r="H11" i="6"/>
  <c r="H12" i="6"/>
  <c r="H10" i="6"/>
  <c r="G11" i="6"/>
  <c r="G12" i="6"/>
  <c r="G10" i="6"/>
  <c r="J7" i="6"/>
  <c r="J5" i="6"/>
  <c r="J6" i="6"/>
  <c r="J4" i="6"/>
  <c r="G5" i="6"/>
  <c r="H5" i="6"/>
  <c r="I5" i="6"/>
  <c r="G6" i="6"/>
  <c r="H6" i="6"/>
  <c r="I6" i="6"/>
  <c r="G4" i="6"/>
  <c r="I4" i="6"/>
  <c r="H4" i="6"/>
  <c r="D12" i="6"/>
  <c r="B12" i="6"/>
  <c r="D11" i="6"/>
  <c r="B11" i="6"/>
  <c r="E11" i="6" s="1"/>
  <c r="D10" i="6"/>
  <c r="B10" i="6"/>
  <c r="B13" i="6" s="1"/>
  <c r="C6" i="6"/>
  <c r="B6" i="6"/>
  <c r="C5" i="6"/>
  <c r="B5" i="6"/>
  <c r="C4" i="6"/>
  <c r="B4" i="6"/>
  <c r="D16" i="3"/>
  <c r="D17" i="3"/>
  <c r="D15" i="3"/>
  <c r="C17" i="3"/>
  <c r="C16" i="3"/>
  <c r="C15" i="3"/>
  <c r="B16" i="3"/>
  <c r="B17" i="3"/>
  <c r="B15" i="3"/>
  <c r="E17" i="3"/>
  <c r="D15" i="5"/>
  <c r="D16" i="5"/>
  <c r="D14" i="5"/>
  <c r="C15" i="5"/>
  <c r="C16" i="5"/>
  <c r="C14" i="5"/>
  <c r="K10" i="5"/>
  <c r="K11" i="5"/>
  <c r="K9" i="5"/>
  <c r="K5" i="5"/>
  <c r="L5" i="5" s="1"/>
  <c r="K6" i="5"/>
  <c r="K4" i="5"/>
  <c r="L4" i="5" s="1"/>
  <c r="J10" i="5"/>
  <c r="J11" i="5"/>
  <c r="J9" i="5"/>
  <c r="J5" i="5"/>
  <c r="J6" i="5"/>
  <c r="J4" i="5"/>
  <c r="L11" i="5"/>
  <c r="L6" i="5"/>
  <c r="B15" i="5"/>
  <c r="B16" i="5"/>
  <c r="B14" i="5"/>
  <c r="F10" i="5"/>
  <c r="G10" i="5"/>
  <c r="H10" i="5"/>
  <c r="F11" i="5"/>
  <c r="G11" i="5"/>
  <c r="H11" i="5"/>
  <c r="H9" i="5"/>
  <c r="G9" i="5"/>
  <c r="F9" i="5"/>
  <c r="H6" i="5"/>
  <c r="H5" i="5"/>
  <c r="H4" i="5"/>
  <c r="F5" i="5"/>
  <c r="G5" i="5"/>
  <c r="F6" i="5"/>
  <c r="G6" i="5"/>
  <c r="G4" i="5"/>
  <c r="D11" i="5"/>
  <c r="C11" i="5" s="1"/>
  <c r="D10" i="5"/>
  <c r="D9" i="5"/>
  <c r="B11" i="5"/>
  <c r="B10" i="5"/>
  <c r="C10" i="5" s="1"/>
  <c r="B9" i="5"/>
  <c r="B5" i="5"/>
  <c r="C5" i="5"/>
  <c r="B6" i="5"/>
  <c r="C6" i="5"/>
  <c r="C4" i="5"/>
  <c r="B4" i="5"/>
  <c r="F4" i="5" s="1"/>
  <c r="D11" i="3"/>
  <c r="C11" i="3"/>
  <c r="B11" i="3"/>
  <c r="D10" i="3"/>
  <c r="C10" i="3"/>
  <c r="B10" i="3"/>
  <c r="D9" i="3"/>
  <c r="E9" i="3" s="1"/>
  <c r="C9" i="3"/>
  <c r="B9" i="3"/>
  <c r="C11" i="4"/>
  <c r="Q11" i="4" s="1"/>
  <c r="C10" i="4"/>
  <c r="C9" i="4"/>
  <c r="D11" i="4"/>
  <c r="D10" i="4"/>
  <c r="D9" i="4"/>
  <c r="R9" i="4" s="1"/>
  <c r="B11" i="4"/>
  <c r="P11" i="4" s="1"/>
  <c r="B10" i="4"/>
  <c r="P10" i="4" s="1"/>
  <c r="B9" i="4"/>
  <c r="P9" i="4" s="1"/>
  <c r="D6" i="4"/>
  <c r="H6" i="4" s="1"/>
  <c r="D5" i="4"/>
  <c r="D4" i="4"/>
  <c r="C6" i="4"/>
  <c r="G11" i="4" s="1"/>
  <c r="C5" i="4"/>
  <c r="G10" i="4" s="1"/>
  <c r="C4" i="4"/>
  <c r="G9" i="4" s="1"/>
  <c r="B5" i="4"/>
  <c r="B6" i="4"/>
  <c r="F6" i="4" s="1"/>
  <c r="B4" i="4"/>
  <c r="F4" i="4" s="1"/>
  <c r="F11" i="4"/>
  <c r="R11" i="4"/>
  <c r="K10" i="4"/>
  <c r="F10" i="4"/>
  <c r="R10" i="4"/>
  <c r="Q10" i="4"/>
  <c r="Q9" i="4"/>
  <c r="R6" i="4"/>
  <c r="Q6" i="4"/>
  <c r="M6" i="4"/>
  <c r="L6" i="4"/>
  <c r="G6" i="4"/>
  <c r="M11" i="4"/>
  <c r="P5" i="4"/>
  <c r="L5" i="4"/>
  <c r="K5" i="4"/>
  <c r="G5" i="4"/>
  <c r="F5" i="4"/>
  <c r="M10" i="4"/>
  <c r="R4" i="4"/>
  <c r="D5" i="3"/>
  <c r="E5" i="3" s="1"/>
  <c r="C5" i="3"/>
  <c r="B5" i="3"/>
  <c r="E4" i="3"/>
  <c r="D4" i="3"/>
  <c r="C4" i="3"/>
  <c r="B4" i="3"/>
  <c r="E3" i="3"/>
  <c r="D3" i="3"/>
  <c r="C3" i="3"/>
  <c r="B3" i="3"/>
  <c r="E20" i="1"/>
  <c r="E8" i="1"/>
  <c r="E15" i="2"/>
  <c r="E16" i="2"/>
  <c r="E14" i="2"/>
  <c r="D15" i="2"/>
  <c r="D16" i="2"/>
  <c r="P10" i="2"/>
  <c r="S10" i="2" s="1"/>
  <c r="Q10" i="2"/>
  <c r="R10" i="2"/>
  <c r="P11" i="2"/>
  <c r="Q11" i="2"/>
  <c r="S11" i="2" s="1"/>
  <c r="R11" i="2"/>
  <c r="P5" i="2"/>
  <c r="Q5" i="2"/>
  <c r="R5" i="2"/>
  <c r="S5" i="2" s="1"/>
  <c r="P6" i="2"/>
  <c r="Q6" i="2"/>
  <c r="R6" i="2"/>
  <c r="D14" i="2"/>
  <c r="Q9" i="2"/>
  <c r="R9" i="2"/>
  <c r="P9" i="2"/>
  <c r="S9" i="2" s="1"/>
  <c r="S4" i="2"/>
  <c r="R4" i="2"/>
  <c r="Q4" i="2"/>
  <c r="P4" i="2"/>
  <c r="S6" i="2"/>
  <c r="C15" i="2"/>
  <c r="C16" i="2"/>
  <c r="K10" i="2"/>
  <c r="L10" i="2"/>
  <c r="N10" i="2" s="1"/>
  <c r="M10" i="2"/>
  <c r="K11" i="2"/>
  <c r="L11" i="2"/>
  <c r="N11" i="2" s="1"/>
  <c r="M11" i="2"/>
  <c r="K5" i="2"/>
  <c r="L5" i="2"/>
  <c r="M5" i="2"/>
  <c r="K6" i="2"/>
  <c r="L6" i="2"/>
  <c r="N6" i="2" s="1"/>
  <c r="M6" i="2"/>
  <c r="C14" i="2"/>
  <c r="M9" i="2"/>
  <c r="M4" i="2"/>
  <c r="N4" i="2" s="1"/>
  <c r="L9" i="2"/>
  <c r="L4" i="2"/>
  <c r="K9" i="2"/>
  <c r="K4" i="2"/>
  <c r="N5" i="2"/>
  <c r="B15" i="2"/>
  <c r="B16" i="2"/>
  <c r="F10" i="2"/>
  <c r="I10" i="2" s="1"/>
  <c r="G10" i="2"/>
  <c r="H10" i="2"/>
  <c r="F11" i="2"/>
  <c r="I11" i="2" s="1"/>
  <c r="G11" i="2"/>
  <c r="H11" i="2"/>
  <c r="I5" i="2"/>
  <c r="F5" i="2"/>
  <c r="G5" i="2"/>
  <c r="H5" i="2"/>
  <c r="F6" i="2"/>
  <c r="I6" i="2" s="1"/>
  <c r="G6" i="2"/>
  <c r="H6" i="2"/>
  <c r="B14" i="2"/>
  <c r="I9" i="2"/>
  <c r="H9" i="2"/>
  <c r="G9" i="2"/>
  <c r="F9" i="2"/>
  <c r="I4" i="2"/>
  <c r="G4" i="2"/>
  <c r="H4" i="2"/>
  <c r="F4" i="2"/>
  <c r="C11" i="2"/>
  <c r="C10" i="2"/>
  <c r="C9" i="2"/>
  <c r="D11" i="2"/>
  <c r="D10" i="2"/>
  <c r="D9" i="2"/>
  <c r="B11" i="2"/>
  <c r="B10" i="2"/>
  <c r="B9" i="2"/>
  <c r="C6" i="2"/>
  <c r="C5" i="2"/>
  <c r="C4" i="2"/>
  <c r="D6" i="2"/>
  <c r="D5" i="2"/>
  <c r="D4" i="2"/>
  <c r="B5" i="2"/>
  <c r="B6" i="2"/>
  <c r="B4" i="2"/>
  <c r="T13" i="6" l="1"/>
  <c r="T6" i="6"/>
  <c r="T7" i="6"/>
  <c r="O11" i="6"/>
  <c r="O13" i="6" s="1"/>
  <c r="O7" i="6"/>
  <c r="E10" i="6"/>
  <c r="E12" i="6"/>
  <c r="B7" i="6"/>
  <c r="E6" i="6" s="1"/>
  <c r="C11" i="6"/>
  <c r="C12" i="6"/>
  <c r="D5" i="6"/>
  <c r="D4" i="6"/>
  <c r="D6" i="6"/>
  <c r="C10" i="6"/>
  <c r="E16" i="3"/>
  <c r="E15" i="3"/>
  <c r="L10" i="5"/>
  <c r="L9" i="5"/>
  <c r="D6" i="5"/>
  <c r="C9" i="5"/>
  <c r="D5" i="5"/>
  <c r="D4" i="5"/>
  <c r="E11" i="3"/>
  <c r="E10" i="3"/>
  <c r="L11" i="4"/>
  <c r="K11" i="4"/>
  <c r="P6" i="4"/>
  <c r="S6" i="4" s="1"/>
  <c r="K6" i="4"/>
  <c r="N6" i="4" s="1"/>
  <c r="I6" i="4"/>
  <c r="S10" i="4"/>
  <c r="S9" i="4"/>
  <c r="S11" i="4"/>
  <c r="H9" i="4"/>
  <c r="M9" i="4"/>
  <c r="K4" i="4"/>
  <c r="P4" i="4"/>
  <c r="Q5" i="4"/>
  <c r="G4" i="4"/>
  <c r="L4" i="4"/>
  <c r="Q4" i="4"/>
  <c r="H5" i="4"/>
  <c r="I5" i="4" s="1"/>
  <c r="M5" i="4"/>
  <c r="N5" i="4" s="1"/>
  <c r="R5" i="4"/>
  <c r="F9" i="4"/>
  <c r="K9" i="4"/>
  <c r="L10" i="4"/>
  <c r="N10" i="4" s="1"/>
  <c r="H11" i="4"/>
  <c r="I11" i="4" s="1"/>
  <c r="H4" i="4"/>
  <c r="M4" i="4"/>
  <c r="L9" i="4"/>
  <c r="H10" i="4"/>
  <c r="I10" i="4" s="1"/>
  <c r="N9" i="2"/>
  <c r="E4" i="6" l="1"/>
  <c r="E7" i="6" s="1"/>
  <c r="E13" i="6"/>
  <c r="E5" i="6"/>
  <c r="N11" i="4"/>
  <c r="S5" i="4"/>
  <c r="D16" i="4"/>
  <c r="B16" i="4"/>
  <c r="C16" i="4"/>
  <c r="D15" i="4"/>
  <c r="I9" i="4"/>
  <c r="N4" i="4"/>
  <c r="C15" i="4"/>
  <c r="B15" i="4"/>
  <c r="I4" i="4"/>
  <c r="N9" i="4"/>
  <c r="C14" i="4" s="1"/>
  <c r="S4" i="4"/>
  <c r="D14" i="4" s="1"/>
  <c r="E16" i="4" l="1"/>
  <c r="E15" i="4"/>
  <c r="B14" i="4"/>
  <c r="E14" i="4" s="1"/>
</calcChain>
</file>

<file path=xl/sharedStrings.xml><?xml version="1.0" encoding="utf-8"?>
<sst xmlns="http://schemas.openxmlformats.org/spreadsheetml/2006/main" count="204" uniqueCount="59">
  <si>
    <t>unità</t>
  </si>
  <si>
    <t>prezzo (ml)</t>
  </si>
  <si>
    <t>professional</t>
  </si>
  <si>
    <t>liberty</t>
  </si>
  <si>
    <t>old style</t>
  </si>
  <si>
    <t>materie prime</t>
  </si>
  <si>
    <t>standard fisico</t>
  </si>
  <si>
    <t>prezzo costo unitario</t>
  </si>
  <si>
    <t>MOD</t>
  </si>
  <si>
    <t>fatturato (ml)</t>
  </si>
  <si>
    <t>unità vendute</t>
  </si>
  <si>
    <t>Costi diretti (ml)</t>
  </si>
  <si>
    <t>Materie prime prezzo-costo unitario</t>
  </si>
  <si>
    <t>Materie prime costo totale</t>
  </si>
  <si>
    <t>MOD prezzo costo unitario</t>
  </si>
  <si>
    <t>MOD costo totale</t>
  </si>
  <si>
    <t>consuntivi</t>
  </si>
  <si>
    <t>bdg vendite</t>
  </si>
  <si>
    <t>Costi variabili</t>
  </si>
  <si>
    <t>qbdg</t>
  </si>
  <si>
    <t>cons bdg</t>
  </si>
  <si>
    <t>p bdg</t>
  </si>
  <si>
    <t>q cons</t>
  </si>
  <si>
    <t>cons cons</t>
  </si>
  <si>
    <t>p cons</t>
  </si>
  <si>
    <t>Scost Quantità</t>
  </si>
  <si>
    <t>scost volume</t>
  </si>
  <si>
    <t>Scost eff</t>
  </si>
  <si>
    <t>Scost prezzo</t>
  </si>
  <si>
    <t>Scost Efficienza</t>
  </si>
  <si>
    <t>Scost Prezzo</t>
  </si>
  <si>
    <t>totale</t>
  </si>
  <si>
    <t>Costi materia prima</t>
  </si>
  <si>
    <t>Costo bdg</t>
  </si>
  <si>
    <t>Costo Cons</t>
  </si>
  <si>
    <t>Controllo</t>
  </si>
  <si>
    <t>tot scost elem.</t>
  </si>
  <si>
    <t>Costo MDO</t>
  </si>
  <si>
    <t>Costi MOD</t>
  </si>
  <si>
    <t>Quantità</t>
  </si>
  <si>
    <t>Prezzo</t>
  </si>
  <si>
    <t>Ricavi</t>
  </si>
  <si>
    <t>Scostamento quantità</t>
  </si>
  <si>
    <t>Sc quant</t>
  </si>
  <si>
    <t>Sc prezzo</t>
  </si>
  <si>
    <t>Totale</t>
  </si>
  <si>
    <t>Scostamento prezzo</t>
  </si>
  <si>
    <t>Ricavo bdg</t>
  </si>
  <si>
    <t>Ricavo cons</t>
  </si>
  <si>
    <t>Mix</t>
  </si>
  <si>
    <t>quantità</t>
  </si>
  <si>
    <t>mix</t>
  </si>
  <si>
    <t>prezzo</t>
  </si>
  <si>
    <t>Sc mix</t>
  </si>
  <si>
    <t>Scost totale</t>
  </si>
  <si>
    <t>Ricavi MIX</t>
  </si>
  <si>
    <t>Ricavo BDG</t>
  </si>
  <si>
    <t>Ricavo Cons</t>
  </si>
  <si>
    <t>Tot scost 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</si>
</sst>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73" formatCode="#,##0.0"/>
    <numFmt numFmtId="174" formatCode="_-* #,##0.0_-;\-* #,##0.0_-;_-* &quot;-&quot;??_-;_-@_-"/>
    <numFmt numFmtId="175" formatCode="_-* #,##0_-;\-* #,##0_-;_-* &quot;-&quot;??_-;_-@_-"/>
    <numFmt numFmtId="176" formatCode="_-* #,##0.0_-;\-* #,##0.0_-;_-* &quot;-&quot;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</font>
    <font>
      <b/>
      <sz val="14"/>
      <color rgb="FF000000"/>
      <name val="Comic Sans MS"/>
    </font>
    <font>
      <sz val="14"/>
      <color rgb="FF000000"/>
      <name val="Comic Sans MS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1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 readingOrder="1"/>
    </xf>
    <xf numFmtId="0" fontId="5" fillId="0" borderId="3" xfId="0" applyFont="1" applyBorder="1" applyAlignment="1">
      <alignment horizontal="left" vertical="center" wrapText="1" indent="1" readingOrder="1"/>
    </xf>
    <xf numFmtId="0" fontId="5" fillId="0" borderId="4" xfId="0" applyFont="1" applyBorder="1" applyAlignment="1">
      <alignment horizontal="left" vertical="center" wrapText="1" indent="1" readingOrder="1"/>
    </xf>
    <xf numFmtId="3" fontId="0" fillId="0" borderId="0" xfId="0" applyNumberFormat="1"/>
    <xf numFmtId="3" fontId="6" fillId="0" borderId="5" xfId="0" applyNumberFormat="1" applyFont="1" applyBorder="1" applyAlignment="1">
      <alignment horizontal="left" vertical="center" wrapText="1" indent="1" readingOrder="1"/>
    </xf>
    <xf numFmtId="0" fontId="6" fillId="0" borderId="6" xfId="0" applyFont="1" applyBorder="1" applyAlignment="1">
      <alignment horizontal="left" vertical="center" wrapText="1" indent="1" readingOrder="1"/>
    </xf>
    <xf numFmtId="0" fontId="5" fillId="0" borderId="7" xfId="0" applyFont="1" applyBorder="1" applyAlignment="1">
      <alignment horizontal="left" vertical="center" wrapText="1" indent="1" readingOrder="1"/>
    </xf>
    <xf numFmtId="3" fontId="6" fillId="0" borderId="8" xfId="0" applyNumberFormat="1" applyFont="1" applyBorder="1" applyAlignment="1">
      <alignment horizontal="left" vertical="center" wrapText="1" indent="1" readingOrder="1"/>
    </xf>
    <xf numFmtId="0" fontId="6" fillId="0" borderId="9" xfId="0" applyFont="1" applyBorder="1" applyAlignment="1">
      <alignment horizontal="left" vertical="center" wrapText="1" indent="1" readingOrder="1"/>
    </xf>
    <xf numFmtId="0" fontId="5" fillId="0" borderId="10" xfId="0" applyFont="1" applyBorder="1" applyAlignment="1">
      <alignment horizontal="left" vertical="center" wrapText="1" indent="1" readingOrder="1"/>
    </xf>
    <xf numFmtId="0" fontId="6" fillId="0" borderId="11" xfId="0" applyFont="1" applyBorder="1" applyAlignment="1">
      <alignment horizontal="left" vertical="center" wrapText="1" indent="1" readingOrder="1"/>
    </xf>
    <xf numFmtId="0" fontId="6" fillId="0" borderId="12" xfId="0" applyFont="1" applyBorder="1" applyAlignment="1">
      <alignment horizontal="left" vertical="center" wrapText="1" indent="1" readingOrder="1"/>
    </xf>
    <xf numFmtId="0" fontId="6" fillId="0" borderId="14" xfId="0" applyFont="1" applyBorder="1" applyAlignment="1">
      <alignment horizontal="left" vertical="center" wrapText="1" indent="1" readingOrder="1"/>
    </xf>
    <xf numFmtId="0" fontId="6" fillId="0" borderId="16" xfId="0" applyFont="1" applyBorder="1" applyAlignment="1">
      <alignment horizontal="left" vertical="center" wrapText="1" indent="1" readingOrder="1"/>
    </xf>
    <xf numFmtId="0" fontId="6" fillId="0" borderId="17" xfId="0" applyFont="1" applyBorder="1" applyAlignment="1">
      <alignment horizontal="left" vertical="center" wrapText="1" indent="1" readingOrder="1"/>
    </xf>
    <xf numFmtId="3" fontId="6" fillId="0" borderId="13" xfId="0" applyNumberFormat="1" applyFont="1" applyBorder="1" applyAlignment="1">
      <alignment horizontal="center" vertical="center" wrapText="1" readingOrder="1"/>
    </xf>
    <xf numFmtId="3" fontId="6" fillId="0" borderId="15" xfId="0" applyNumberFormat="1" applyFont="1" applyBorder="1" applyAlignment="1">
      <alignment horizontal="center" vertical="center" wrapText="1" readingOrder="1"/>
    </xf>
    <xf numFmtId="4" fontId="0" fillId="0" borderId="0" xfId="0" applyNumberFormat="1"/>
    <xf numFmtId="0" fontId="0" fillId="0" borderId="18" xfId="0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 indent="1" readingOrder="1"/>
    </xf>
    <xf numFmtId="0" fontId="6" fillId="2" borderId="15" xfId="0" applyFont="1" applyFill="1" applyBorder="1" applyAlignment="1">
      <alignment horizontal="left" vertical="center" wrapText="1" indent="1" readingOrder="1"/>
    </xf>
    <xf numFmtId="0" fontId="2" fillId="0" borderId="0" xfId="0" applyFont="1"/>
    <xf numFmtId="0" fontId="7" fillId="0" borderId="2" xfId="0" applyFont="1" applyBorder="1" applyAlignment="1">
      <alignment horizontal="left" vertical="center" wrapText="1" indent="1" readingOrder="1"/>
    </xf>
    <xf numFmtId="0" fontId="7" fillId="0" borderId="3" xfId="0" applyFont="1" applyBorder="1" applyAlignment="1">
      <alignment horizontal="left" vertical="center" wrapText="1" indent="1" readingOrder="1"/>
    </xf>
    <xf numFmtId="3" fontId="2" fillId="0" borderId="0" xfId="0" applyNumberFormat="1" applyFont="1"/>
    <xf numFmtId="2" fontId="2" fillId="0" borderId="0" xfId="0" applyNumberFormat="1" applyFont="1"/>
    <xf numFmtId="0" fontId="5" fillId="0" borderId="20" xfId="0" applyFont="1" applyBorder="1" applyAlignment="1">
      <alignment horizontal="left" vertical="center" wrapText="1" indent="1" readingOrder="1"/>
    </xf>
    <xf numFmtId="0" fontId="6" fillId="0" borderId="18" xfId="0" applyFont="1" applyBorder="1" applyAlignment="1">
      <alignment horizontal="left" vertical="center" wrapText="1" indent="1" readingOrder="1"/>
    </xf>
    <xf numFmtId="0" fontId="6" fillId="0" borderId="21" xfId="0" applyFont="1" applyBorder="1" applyAlignment="1">
      <alignment horizontal="left" vertical="center" wrapText="1" indent="1" readingOrder="1"/>
    </xf>
    <xf numFmtId="3" fontId="6" fillId="0" borderId="14" xfId="0" applyNumberFormat="1" applyFont="1" applyBorder="1" applyAlignment="1">
      <alignment horizontal="center" vertical="center" wrapText="1" readingOrder="1"/>
    </xf>
    <xf numFmtId="3" fontId="6" fillId="0" borderId="16" xfId="0" applyNumberFormat="1" applyFont="1" applyBorder="1" applyAlignment="1">
      <alignment horizontal="center" vertical="center" wrapText="1" readingOrder="1"/>
    </xf>
    <xf numFmtId="0" fontId="0" fillId="0" borderId="22" xfId="0" applyBorder="1"/>
    <xf numFmtId="0" fontId="6" fillId="0" borderId="23" xfId="0" applyFont="1" applyBorder="1" applyAlignment="1">
      <alignment horizontal="center" vertical="center" wrapText="1" readingOrder="1"/>
    </xf>
    <xf numFmtId="4" fontId="6" fillId="0" borderId="23" xfId="0" applyNumberFormat="1" applyFont="1" applyBorder="1" applyAlignment="1">
      <alignment horizontal="center" vertical="center" wrapText="1" readingOrder="1"/>
    </xf>
    <xf numFmtId="4" fontId="6" fillId="0" borderId="24" xfId="0" applyNumberFormat="1" applyFont="1" applyBorder="1" applyAlignment="1">
      <alignment horizontal="center" vertical="center" wrapText="1" readingOrder="1"/>
    </xf>
    <xf numFmtId="173" fontId="0" fillId="0" borderId="0" xfId="0" applyNumberFormat="1"/>
    <xf numFmtId="43" fontId="0" fillId="0" borderId="0" xfId="1" applyFont="1"/>
    <xf numFmtId="174" fontId="0" fillId="0" borderId="0" xfId="1" applyNumberFormat="1" applyFont="1"/>
    <xf numFmtId="175" fontId="0" fillId="0" borderId="0" xfId="1" applyNumberFormat="1" applyFont="1"/>
    <xf numFmtId="175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/>
    <xf numFmtId="4" fontId="2" fillId="0" borderId="0" xfId="0" applyNumberFormat="1" applyFont="1"/>
    <xf numFmtId="173" fontId="2" fillId="0" borderId="0" xfId="0" applyNumberFormat="1" applyFont="1"/>
    <xf numFmtId="43" fontId="0" fillId="0" borderId="0" xfId="0" applyNumberFormat="1"/>
    <xf numFmtId="175" fontId="0" fillId="3" borderId="0" xfId="0" applyNumberFormat="1" applyFill="1"/>
    <xf numFmtId="175" fontId="0" fillId="4" borderId="0" xfId="0" applyNumberFormat="1" applyFill="1"/>
    <xf numFmtId="0" fontId="8" fillId="0" borderId="2" xfId="0" applyFont="1" applyBorder="1" applyAlignment="1">
      <alignment horizontal="left" vertical="center" wrapText="1" indent="1" readingOrder="1"/>
    </xf>
    <xf numFmtId="0" fontId="8" fillId="0" borderId="3" xfId="0" applyFont="1" applyBorder="1" applyAlignment="1">
      <alignment horizontal="left" vertical="center" wrapText="1" indent="1" readingOrder="1"/>
    </xf>
    <xf numFmtId="9" fontId="0" fillId="0" borderId="0" xfId="2" applyFont="1"/>
    <xf numFmtId="9" fontId="0" fillId="0" borderId="0" xfId="0" applyNumberFormat="1"/>
    <xf numFmtId="9" fontId="2" fillId="0" borderId="0" xfId="2" applyFont="1"/>
    <xf numFmtId="9" fontId="2" fillId="0" borderId="0" xfId="0" applyNumberFormat="1" applyFont="1"/>
    <xf numFmtId="3" fontId="3" fillId="0" borderId="19" xfId="0" applyNumberFormat="1" applyFont="1" applyBorder="1"/>
    <xf numFmtId="3" fontId="9" fillId="0" borderId="19" xfId="0" applyNumberFormat="1" applyFont="1" applyBorder="1"/>
    <xf numFmtId="176" fontId="0" fillId="0" borderId="0" xfId="0" applyNumberFormat="1"/>
    <xf numFmtId="176" fontId="3" fillId="0" borderId="0" xfId="0" applyNumberFormat="1" applyFont="1"/>
    <xf numFmtId="176" fontId="0" fillId="3" borderId="0" xfId="0" applyNumberFormat="1" applyFill="1"/>
    <xf numFmtId="176" fontId="0" fillId="4" borderId="0" xfId="0" applyNumberFormat="1" applyFill="1"/>
    <xf numFmtId="10" fontId="2" fillId="0" borderId="0" xfId="2" applyNumberFormat="1" applyFont="1"/>
    <xf numFmtId="174" fontId="2" fillId="0" borderId="0" xfId="1" applyNumberFormat="1" applyFont="1"/>
    <xf numFmtId="176" fontId="3" fillId="4" borderId="0" xfId="0" applyNumberFormat="1" applyFont="1" applyFill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70" zoomScaleNormal="170" workbookViewId="0">
      <selection activeCell="G4" sqref="G4"/>
    </sheetView>
  </sheetViews>
  <sheetFormatPr defaultRowHeight="15" x14ac:dyDescent="0.25"/>
  <cols>
    <col min="1" max="1" width="36.85546875" customWidth="1"/>
    <col min="2" max="2" width="19.140625" customWidth="1"/>
    <col min="3" max="3" width="17.42578125" customWidth="1"/>
    <col min="4" max="4" width="15.85546875" customWidth="1"/>
  </cols>
  <sheetData>
    <row r="1" spans="1:5" ht="24.75" thickTop="1" thickBot="1" x14ac:dyDescent="0.3">
      <c r="A1" s="1"/>
      <c r="B1" s="2" t="s">
        <v>0</v>
      </c>
      <c r="C1" s="3" t="s">
        <v>1</v>
      </c>
      <c r="D1" s="20" t="s">
        <v>17</v>
      </c>
    </row>
    <row r="2" spans="1:5" ht="23.25" thickBot="1" x14ac:dyDescent="0.3">
      <c r="A2" s="4" t="s">
        <v>2</v>
      </c>
      <c r="B2" s="6">
        <v>8400</v>
      </c>
      <c r="C2" s="7">
        <v>1.8</v>
      </c>
      <c r="D2" s="20"/>
    </row>
    <row r="3" spans="1:5" ht="23.25" thickBot="1" x14ac:dyDescent="0.3">
      <c r="A3" s="4" t="s">
        <v>3</v>
      </c>
      <c r="B3" s="6">
        <v>2250</v>
      </c>
      <c r="C3" s="7">
        <v>2.6</v>
      </c>
      <c r="D3" s="20"/>
    </row>
    <row r="4" spans="1:5" ht="23.25" thickBot="1" x14ac:dyDescent="0.3">
      <c r="A4" s="8" t="s">
        <v>4</v>
      </c>
      <c r="B4" s="9">
        <v>1560</v>
      </c>
      <c r="C4" s="10">
        <v>3.2</v>
      </c>
      <c r="D4" s="20"/>
    </row>
    <row r="5" spans="1:5" ht="16.5" thickTop="1" thickBot="1" x14ac:dyDescent="0.3"/>
    <row r="6" spans="1:5" ht="24.75" thickTop="1" thickBot="1" x14ac:dyDescent="0.3">
      <c r="A6" s="1"/>
      <c r="B6" s="2" t="s">
        <v>2</v>
      </c>
      <c r="C6" s="2" t="s">
        <v>3</v>
      </c>
      <c r="D6" s="3" t="s">
        <v>4</v>
      </c>
    </row>
    <row r="7" spans="1:5" ht="23.25" thickBot="1" x14ac:dyDescent="0.3">
      <c r="A7" s="11" t="s">
        <v>5</v>
      </c>
    </row>
    <row r="8" spans="1:5" ht="21" x14ac:dyDescent="0.25">
      <c r="A8" s="12" t="s">
        <v>6</v>
      </c>
      <c r="B8" s="21">
        <v>0.6</v>
      </c>
      <c r="C8" s="21">
        <v>0.9</v>
      </c>
      <c r="D8" s="22">
        <v>1.7</v>
      </c>
      <c r="E8">
        <f>B2*B8*B9</f>
        <v>6552</v>
      </c>
    </row>
    <row r="9" spans="1:5" ht="21.75" thickBot="1" x14ac:dyDescent="0.3">
      <c r="A9" s="13" t="s">
        <v>7</v>
      </c>
      <c r="B9" s="14">
        <v>1.3</v>
      </c>
      <c r="C9" s="14">
        <v>0.9</v>
      </c>
      <c r="D9" s="15">
        <v>0.6</v>
      </c>
    </row>
    <row r="10" spans="1:5" ht="23.25" thickBot="1" x14ac:dyDescent="0.3">
      <c r="A10" s="11" t="s">
        <v>8</v>
      </c>
    </row>
    <row r="11" spans="1:5" ht="21" x14ac:dyDescent="0.25">
      <c r="A11" s="12" t="s">
        <v>6</v>
      </c>
      <c r="B11" s="21">
        <v>1.1000000000000001</v>
      </c>
      <c r="C11" s="21">
        <v>0.8</v>
      </c>
      <c r="D11" s="22">
        <v>0.4</v>
      </c>
    </row>
    <row r="12" spans="1:5" ht="21.75" thickBot="1" x14ac:dyDescent="0.3">
      <c r="A12" s="16" t="s">
        <v>7</v>
      </c>
      <c r="B12" s="14">
        <v>0.7</v>
      </c>
      <c r="C12" s="14">
        <v>0.9</v>
      </c>
      <c r="D12" s="15">
        <v>2.4</v>
      </c>
    </row>
    <row r="13" spans="1:5" ht="15.75" thickTop="1" x14ac:dyDescent="0.25"/>
    <row r="14" spans="1:5" ht="15.75" thickBot="1" x14ac:dyDescent="0.3"/>
    <row r="15" spans="1:5" ht="24.75" thickTop="1" thickBot="1" x14ac:dyDescent="0.3">
      <c r="A15" s="1" t="s">
        <v>16</v>
      </c>
      <c r="B15" s="2" t="s">
        <v>2</v>
      </c>
      <c r="C15" s="2" t="s">
        <v>3</v>
      </c>
      <c r="D15" s="3" t="s">
        <v>4</v>
      </c>
    </row>
    <row r="16" spans="1:5" ht="22.5" x14ac:dyDescent="0.25">
      <c r="A16" s="11" t="s">
        <v>9</v>
      </c>
      <c r="B16" s="17">
        <v>18000</v>
      </c>
      <c r="C16" s="17">
        <v>6060</v>
      </c>
      <c r="D16" s="18">
        <v>3740</v>
      </c>
    </row>
    <row r="17" spans="1:5" ht="21.75" thickBot="1" x14ac:dyDescent="0.3">
      <c r="A17" s="13" t="s">
        <v>10</v>
      </c>
      <c r="B17" s="31">
        <v>7500</v>
      </c>
      <c r="C17" s="31">
        <v>2020</v>
      </c>
      <c r="D17" s="32">
        <v>1870</v>
      </c>
    </row>
    <row r="18" spans="1:5" ht="22.5" x14ac:dyDescent="0.25">
      <c r="A18" s="28" t="s">
        <v>11</v>
      </c>
      <c r="B18" s="33"/>
      <c r="C18" s="33"/>
      <c r="D18" s="33"/>
    </row>
    <row r="19" spans="1:5" ht="42" x14ac:dyDescent="0.25">
      <c r="A19" s="29" t="s">
        <v>12</v>
      </c>
      <c r="B19" s="34">
        <v>1.5</v>
      </c>
      <c r="C19" s="34">
        <v>1</v>
      </c>
      <c r="D19" s="34">
        <v>0.5</v>
      </c>
    </row>
    <row r="20" spans="1:5" ht="21" x14ac:dyDescent="0.25">
      <c r="A20" s="29" t="s">
        <v>13</v>
      </c>
      <c r="B20" s="35">
        <v>7020</v>
      </c>
      <c r="C20" s="35">
        <v>1980</v>
      </c>
      <c r="D20" s="35">
        <v>1280</v>
      </c>
      <c r="E20" s="19">
        <f>E8-B20</f>
        <v>-468</v>
      </c>
    </row>
    <row r="21" spans="1:5" ht="21" x14ac:dyDescent="0.25">
      <c r="A21" s="29" t="s">
        <v>14</v>
      </c>
      <c r="B21" s="34">
        <v>0.8</v>
      </c>
      <c r="C21" s="34">
        <v>0.8</v>
      </c>
      <c r="D21" s="34">
        <v>2.2000000000000002</v>
      </c>
    </row>
    <row r="22" spans="1:5" ht="21.75" thickBot="1" x14ac:dyDescent="0.3">
      <c r="A22" s="30" t="s">
        <v>15</v>
      </c>
      <c r="B22" s="36">
        <v>7088</v>
      </c>
      <c r="C22" s="36">
        <v>1344</v>
      </c>
      <c r="D22" s="36">
        <v>1460.8</v>
      </c>
    </row>
    <row r="23" spans="1:5" ht="15.75" thickTop="1" x14ac:dyDescent="0.25"/>
  </sheetData>
  <mergeCells count="1">
    <mergeCell ref="D1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opLeftCell="A10" zoomScale="230" zoomScaleNormal="230" workbookViewId="0">
      <pane xSplit="4" topLeftCell="E1" activePane="topRight" state="frozen"/>
      <selection pane="topRight" activeCell="B14" sqref="B14:B15"/>
    </sheetView>
  </sheetViews>
  <sheetFormatPr defaultRowHeight="15" x14ac:dyDescent="0.25"/>
  <cols>
    <col min="1" max="1" width="15.5703125" customWidth="1"/>
    <col min="2" max="2" width="11" customWidth="1"/>
    <col min="9" max="9" width="9.5703125" bestFit="1" customWidth="1"/>
  </cols>
  <sheetData>
    <row r="1" spans="1:19" x14ac:dyDescent="0.25">
      <c r="A1" t="s">
        <v>18</v>
      </c>
    </row>
    <row r="2" spans="1:19" x14ac:dyDescent="0.25">
      <c r="F2" t="s">
        <v>25</v>
      </c>
      <c r="K2" t="s">
        <v>29</v>
      </c>
      <c r="P2" t="s">
        <v>30</v>
      </c>
    </row>
    <row r="3" spans="1:19" ht="15.75" thickBot="1" x14ac:dyDescent="0.3">
      <c r="B3" t="s">
        <v>19</v>
      </c>
      <c r="C3" t="s">
        <v>20</v>
      </c>
      <c r="D3" t="s">
        <v>21</v>
      </c>
      <c r="F3" t="s">
        <v>19</v>
      </c>
      <c r="G3" t="s">
        <v>20</v>
      </c>
      <c r="H3" t="s">
        <v>21</v>
      </c>
      <c r="K3" s="23" t="s">
        <v>22</v>
      </c>
      <c r="L3" t="s">
        <v>20</v>
      </c>
      <c r="M3" t="s">
        <v>21</v>
      </c>
      <c r="P3" s="23" t="s">
        <v>22</v>
      </c>
      <c r="Q3" s="23" t="s">
        <v>23</v>
      </c>
      <c r="R3" t="s">
        <v>21</v>
      </c>
    </row>
    <row r="4" spans="1:19" ht="16.5" thickTop="1" thickBot="1" x14ac:dyDescent="0.3">
      <c r="A4" s="24" t="s">
        <v>2</v>
      </c>
      <c r="B4" s="5">
        <f>'Dati iniziali'!B2</f>
        <v>8400</v>
      </c>
      <c r="C4">
        <f>'Dati iniziali'!B8</f>
        <v>0.6</v>
      </c>
      <c r="D4">
        <f>'Dati iniziali'!B9</f>
        <v>1.3</v>
      </c>
      <c r="F4" s="5">
        <f>B4</f>
        <v>8400</v>
      </c>
      <c r="G4" s="37">
        <f t="shared" ref="G4:H4" si="0">C4</f>
        <v>0.6</v>
      </c>
      <c r="H4" s="37">
        <f t="shared" si="0"/>
        <v>1.3</v>
      </c>
      <c r="I4" s="40">
        <f>F4*G4*H4</f>
        <v>6552</v>
      </c>
      <c r="K4" s="26">
        <f>B9</f>
        <v>7500</v>
      </c>
      <c r="L4" s="37">
        <f>C4</f>
        <v>0.6</v>
      </c>
      <c r="M4" s="37">
        <f>D4</f>
        <v>1.3</v>
      </c>
      <c r="N4" s="40">
        <f>K4*L4*M4</f>
        <v>5850</v>
      </c>
      <c r="P4" s="26">
        <f>B9</f>
        <v>7500</v>
      </c>
      <c r="Q4" s="44">
        <f>C9</f>
        <v>0.624</v>
      </c>
      <c r="R4" s="37">
        <f>D4</f>
        <v>1.3</v>
      </c>
      <c r="S4" s="40">
        <f>P4*Q4*R4</f>
        <v>6084</v>
      </c>
    </row>
    <row r="5" spans="1:19" ht="16.5" thickTop="1" thickBot="1" x14ac:dyDescent="0.3">
      <c r="A5" s="24" t="s">
        <v>3</v>
      </c>
      <c r="B5" s="5">
        <f>'Dati iniziali'!B3</f>
        <v>2250</v>
      </c>
      <c r="C5">
        <f>'Dati iniziali'!C8</f>
        <v>0.9</v>
      </c>
      <c r="D5">
        <f>'Dati iniziali'!C9</f>
        <v>0.9</v>
      </c>
      <c r="F5" s="5">
        <f>B5</f>
        <v>2250</v>
      </c>
      <c r="G5" s="37">
        <f t="shared" ref="G5:G6" si="1">C5</f>
        <v>0.9</v>
      </c>
      <c r="H5" s="37">
        <f t="shared" ref="H5:H6" si="2">D5</f>
        <v>0.9</v>
      </c>
      <c r="I5" s="40">
        <f>F5*G5*H5</f>
        <v>1822.5</v>
      </c>
      <c r="K5" s="26">
        <f t="shared" ref="K5:K6" si="3">B10</f>
        <v>2020</v>
      </c>
      <c r="L5" s="37">
        <f t="shared" ref="L5:L6" si="4">C5</f>
        <v>0.9</v>
      </c>
      <c r="M5" s="37">
        <f t="shared" ref="M5:M6" si="5">D5</f>
        <v>0.9</v>
      </c>
      <c r="N5" s="40">
        <f>K5*L5*M5</f>
        <v>1636.2</v>
      </c>
      <c r="P5" s="26">
        <f t="shared" ref="P5:Q5" si="6">B10</f>
        <v>2020</v>
      </c>
      <c r="Q5" s="44">
        <f t="shared" si="6"/>
        <v>0.98019801980198018</v>
      </c>
      <c r="R5" s="37">
        <f t="shared" ref="R5:R7" si="7">D5</f>
        <v>0.9</v>
      </c>
      <c r="S5" s="40">
        <f>P5*Q5*R5</f>
        <v>1782</v>
      </c>
    </row>
    <row r="6" spans="1:19" ht="16.5" thickTop="1" thickBot="1" x14ac:dyDescent="0.3">
      <c r="A6" s="25" t="s">
        <v>4</v>
      </c>
      <c r="B6" s="5">
        <f>'Dati iniziali'!B4</f>
        <v>1560</v>
      </c>
      <c r="C6">
        <f>'Dati iniziali'!D8</f>
        <v>1.7</v>
      </c>
      <c r="D6">
        <f>'Dati iniziali'!D9</f>
        <v>0.6</v>
      </c>
      <c r="F6" s="5">
        <f t="shared" ref="F5:F6" si="8">B6</f>
        <v>1560</v>
      </c>
      <c r="G6" s="37">
        <f t="shared" si="1"/>
        <v>1.7</v>
      </c>
      <c r="H6" s="37">
        <f t="shared" si="2"/>
        <v>0.6</v>
      </c>
      <c r="I6" s="40">
        <f t="shared" ref="I5:I6" si="9">F6*G6*H6</f>
        <v>1591.2</v>
      </c>
      <c r="K6" s="26">
        <f t="shared" si="3"/>
        <v>1870</v>
      </c>
      <c r="L6" s="37">
        <f t="shared" si="4"/>
        <v>1.7</v>
      </c>
      <c r="M6" s="37">
        <f t="shared" si="5"/>
        <v>0.6</v>
      </c>
      <c r="N6" s="40">
        <f t="shared" ref="N6" si="10">K6*L6*M6</f>
        <v>1907.3999999999999</v>
      </c>
      <c r="P6" s="26">
        <f t="shared" ref="P6:Q6" si="11">B11</f>
        <v>1870</v>
      </c>
      <c r="Q6" s="44">
        <f t="shared" si="11"/>
        <v>1.3689839572192513</v>
      </c>
      <c r="R6" s="37">
        <f t="shared" si="7"/>
        <v>0.6</v>
      </c>
      <c r="S6" s="40">
        <f t="shared" ref="S6" si="12">P6*Q6*R6</f>
        <v>1536</v>
      </c>
    </row>
    <row r="7" spans="1:19" x14ac:dyDescent="0.25">
      <c r="P7" s="26"/>
      <c r="Q7" s="44"/>
      <c r="R7" s="37"/>
    </row>
    <row r="8" spans="1:19" ht="15.75" thickBot="1" x14ac:dyDescent="0.3">
      <c r="B8" s="23" t="s">
        <v>22</v>
      </c>
      <c r="C8" s="23" t="s">
        <v>23</v>
      </c>
      <c r="D8" s="23" t="s">
        <v>24</v>
      </c>
      <c r="F8" s="23" t="s">
        <v>22</v>
      </c>
      <c r="G8" t="s">
        <v>20</v>
      </c>
      <c r="H8" t="s">
        <v>21</v>
      </c>
      <c r="K8" s="23" t="s">
        <v>22</v>
      </c>
      <c r="L8" s="23" t="s">
        <v>23</v>
      </c>
      <c r="M8" t="s">
        <v>21</v>
      </c>
      <c r="P8" s="23" t="s">
        <v>22</v>
      </c>
      <c r="Q8" s="23" t="s">
        <v>23</v>
      </c>
      <c r="R8" s="23" t="s">
        <v>24</v>
      </c>
    </row>
    <row r="9" spans="1:19" ht="16.5" thickTop="1" thickBot="1" x14ac:dyDescent="0.3">
      <c r="A9" s="24" t="s">
        <v>2</v>
      </c>
      <c r="B9" s="26">
        <f>'Dati iniziali'!B17</f>
        <v>7500</v>
      </c>
      <c r="C9" s="27">
        <f>'Dati iniziali'!B20/('Dati iniziali'!B19*'Dati iniziali'!B17)</f>
        <v>0.624</v>
      </c>
      <c r="D9" s="23">
        <f>'Dati iniziali'!B19</f>
        <v>1.5</v>
      </c>
      <c r="F9" s="26">
        <f>B9</f>
        <v>7500</v>
      </c>
      <c r="G9">
        <f>C4</f>
        <v>0.6</v>
      </c>
      <c r="H9">
        <f>D4</f>
        <v>1.3</v>
      </c>
      <c r="I9" s="40">
        <f>F9*G9*H9</f>
        <v>5850</v>
      </c>
      <c r="K9" s="26">
        <f>B9</f>
        <v>7500</v>
      </c>
      <c r="L9" s="27">
        <f>C9</f>
        <v>0.624</v>
      </c>
      <c r="M9">
        <f>D4</f>
        <v>1.3</v>
      </c>
      <c r="N9" s="40">
        <f>K9*L9*M9</f>
        <v>6084</v>
      </c>
      <c r="P9" s="26">
        <f>B9</f>
        <v>7500</v>
      </c>
      <c r="Q9" s="44">
        <f t="shared" ref="Q9:R9" si="13">C9</f>
        <v>0.624</v>
      </c>
      <c r="R9" s="45">
        <f t="shared" si="13"/>
        <v>1.5</v>
      </c>
      <c r="S9" s="40">
        <f>P9*Q9*R9</f>
        <v>7020</v>
      </c>
    </row>
    <row r="10" spans="1:19" ht="16.5" thickTop="1" thickBot="1" x14ac:dyDescent="0.3">
      <c r="A10" s="24" t="s">
        <v>3</v>
      </c>
      <c r="B10" s="26">
        <f>'Dati iniziali'!C17</f>
        <v>2020</v>
      </c>
      <c r="C10" s="27">
        <f>'Dati iniziali'!C20/'Dati iniziali'!C19/'Dati iniziali'!C17</f>
        <v>0.98019801980198018</v>
      </c>
      <c r="D10" s="23">
        <f>'Dati iniziali'!C19</f>
        <v>1</v>
      </c>
      <c r="F10" s="26">
        <f t="shared" ref="F10:F11" si="14">B10</f>
        <v>2020</v>
      </c>
      <c r="G10">
        <f t="shared" ref="G10:H10" si="15">C5</f>
        <v>0.9</v>
      </c>
      <c r="H10">
        <f t="shared" si="15"/>
        <v>0.9</v>
      </c>
      <c r="I10" s="40">
        <f t="shared" ref="I10:I11" si="16">F10*G10*H10</f>
        <v>1636.2</v>
      </c>
      <c r="K10" s="26">
        <f t="shared" ref="K10:K11" si="17">B10</f>
        <v>2020</v>
      </c>
      <c r="L10" s="27">
        <f t="shared" ref="L10:L11" si="18">C10</f>
        <v>0.98019801980198018</v>
      </c>
      <c r="M10">
        <f t="shared" ref="M10:M11" si="19">D5</f>
        <v>0.9</v>
      </c>
      <c r="N10" s="40">
        <f t="shared" ref="N10:N11" si="20">K10*L10*M10</f>
        <v>1782</v>
      </c>
      <c r="P10" s="26">
        <f t="shared" ref="P10:P11" si="21">B10</f>
        <v>2020</v>
      </c>
      <c r="Q10" s="44">
        <f t="shared" ref="Q10:Q11" si="22">C10</f>
        <v>0.98019801980198018</v>
      </c>
      <c r="R10" s="45">
        <f t="shared" ref="R10:R11" si="23">D10</f>
        <v>1</v>
      </c>
      <c r="S10" s="40">
        <f t="shared" ref="S10:S11" si="24">P10*Q10*R10</f>
        <v>1980</v>
      </c>
    </row>
    <row r="11" spans="1:19" ht="16.5" thickTop="1" thickBot="1" x14ac:dyDescent="0.3">
      <c r="A11" s="25" t="s">
        <v>4</v>
      </c>
      <c r="B11" s="26">
        <f>'Dati iniziali'!D17</f>
        <v>1870</v>
      </c>
      <c r="C11" s="27">
        <f>'Dati iniziali'!D20/'Dati iniziali'!D19/'Dati iniziali'!D17</f>
        <v>1.3689839572192513</v>
      </c>
      <c r="D11" s="23">
        <f>'Dati iniziali'!D19</f>
        <v>0.5</v>
      </c>
      <c r="F11" s="26">
        <f t="shared" si="14"/>
        <v>1870</v>
      </c>
      <c r="G11">
        <f t="shared" ref="G11:H11" si="25">C6</f>
        <v>1.7</v>
      </c>
      <c r="H11">
        <f t="shared" si="25"/>
        <v>0.6</v>
      </c>
      <c r="I11" s="40">
        <f t="shared" si="16"/>
        <v>1907.3999999999999</v>
      </c>
      <c r="K11" s="26">
        <f t="shared" si="17"/>
        <v>1870</v>
      </c>
      <c r="L11" s="27">
        <f t="shared" si="18"/>
        <v>1.3689839572192513</v>
      </c>
      <c r="M11">
        <f t="shared" si="19"/>
        <v>0.6</v>
      </c>
      <c r="N11" s="40">
        <f t="shared" si="20"/>
        <v>1536</v>
      </c>
      <c r="P11" s="26">
        <f t="shared" si="21"/>
        <v>1870</v>
      </c>
      <c r="Q11" s="44">
        <f t="shared" si="22"/>
        <v>1.3689839572192513</v>
      </c>
      <c r="R11" s="45">
        <f t="shared" si="23"/>
        <v>0.5</v>
      </c>
      <c r="S11" s="40">
        <f t="shared" si="24"/>
        <v>1280</v>
      </c>
    </row>
    <row r="13" spans="1:19" ht="30.75" thickBot="1" x14ac:dyDescent="0.3">
      <c r="B13" s="42" t="s">
        <v>26</v>
      </c>
      <c r="C13" s="42" t="s">
        <v>27</v>
      </c>
      <c r="D13" s="42" t="s">
        <v>28</v>
      </c>
      <c r="E13" s="42" t="s">
        <v>31</v>
      </c>
    </row>
    <row r="14" spans="1:19" ht="16.5" thickTop="1" thickBot="1" x14ac:dyDescent="0.3">
      <c r="A14" s="24" t="s">
        <v>2</v>
      </c>
      <c r="B14" s="47">
        <f>I4-I9</f>
        <v>702</v>
      </c>
      <c r="C14" s="47">
        <f>N4-N9</f>
        <v>-234</v>
      </c>
      <c r="D14" s="47">
        <f>S4-S9</f>
        <v>-936</v>
      </c>
      <c r="E14" s="47">
        <f>SUM(B14:D14)</f>
        <v>-468</v>
      </c>
    </row>
    <row r="15" spans="1:19" ht="16.5" thickTop="1" thickBot="1" x14ac:dyDescent="0.3">
      <c r="A15" s="24" t="s">
        <v>3</v>
      </c>
      <c r="B15" s="47">
        <f t="shared" ref="B15:B16" si="26">I5-I10</f>
        <v>186.29999999999995</v>
      </c>
      <c r="C15" s="47">
        <f t="shared" ref="C15:C16" si="27">N5-N10</f>
        <v>-145.79999999999995</v>
      </c>
      <c r="D15" s="47">
        <f t="shared" ref="D15:D16" si="28">S5-S10</f>
        <v>-198</v>
      </c>
      <c r="E15" s="47">
        <f t="shared" ref="E15:E16" si="29">SUM(B15:D15)</f>
        <v>-157.5</v>
      </c>
    </row>
    <row r="16" spans="1:19" ht="16.5" thickTop="1" thickBot="1" x14ac:dyDescent="0.3">
      <c r="A16" s="25" t="s">
        <v>4</v>
      </c>
      <c r="B16" s="48">
        <f t="shared" si="26"/>
        <v>-316.19999999999982</v>
      </c>
      <c r="C16" s="48">
        <f t="shared" si="27"/>
        <v>371.39999999999986</v>
      </c>
      <c r="D16" s="48">
        <f t="shared" si="28"/>
        <v>256</v>
      </c>
      <c r="E16" s="48">
        <f t="shared" si="29"/>
        <v>311.20000000000005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opLeftCell="A7" zoomScale="230" zoomScaleNormal="230" workbookViewId="0">
      <pane xSplit="4" topLeftCell="E1" activePane="topRight" state="frozen"/>
      <selection pane="topRight" activeCell="D16" sqref="D16"/>
    </sheetView>
  </sheetViews>
  <sheetFormatPr defaultRowHeight="15" x14ac:dyDescent="0.25"/>
  <cols>
    <col min="1" max="1" width="15.5703125" customWidth="1"/>
    <col min="2" max="2" width="11" customWidth="1"/>
    <col min="9" max="9" width="9.5703125" bestFit="1" customWidth="1"/>
  </cols>
  <sheetData>
    <row r="1" spans="1:19" x14ac:dyDescent="0.25">
      <c r="A1" t="s">
        <v>37</v>
      </c>
    </row>
    <row r="2" spans="1:19" x14ac:dyDescent="0.25">
      <c r="F2" t="s">
        <v>25</v>
      </c>
      <c r="K2" t="s">
        <v>29</v>
      </c>
      <c r="P2" t="s">
        <v>30</v>
      </c>
    </row>
    <row r="3" spans="1:19" ht="15.75" thickBot="1" x14ac:dyDescent="0.3">
      <c r="B3" t="s">
        <v>19</v>
      </c>
      <c r="C3" t="s">
        <v>20</v>
      </c>
      <c r="D3" t="s">
        <v>21</v>
      </c>
      <c r="F3" t="s">
        <v>19</v>
      </c>
      <c r="G3" t="s">
        <v>20</v>
      </c>
      <c r="H3" t="s">
        <v>21</v>
      </c>
      <c r="K3" s="23" t="s">
        <v>22</v>
      </c>
      <c r="L3" t="s">
        <v>20</v>
      </c>
      <c r="M3" t="s">
        <v>21</v>
      </c>
      <c r="P3" s="23" t="s">
        <v>22</v>
      </c>
      <c r="Q3" s="23" t="s">
        <v>23</v>
      </c>
      <c r="R3" t="s">
        <v>21</v>
      </c>
    </row>
    <row r="4" spans="1:19" ht="16.5" thickTop="1" thickBot="1" x14ac:dyDescent="0.3">
      <c r="A4" s="24" t="s">
        <v>2</v>
      </c>
      <c r="B4" s="5">
        <f>'Dati iniziali'!B2</f>
        <v>8400</v>
      </c>
      <c r="C4">
        <f>'Dati iniziali'!B11</f>
        <v>1.1000000000000001</v>
      </c>
      <c r="D4">
        <f>'Dati iniziali'!B12</f>
        <v>0.7</v>
      </c>
      <c r="F4" s="5">
        <f>B4</f>
        <v>8400</v>
      </c>
      <c r="G4" s="37">
        <f t="shared" ref="G4:H6" si="0">C4</f>
        <v>1.1000000000000001</v>
      </c>
      <c r="H4" s="37">
        <f t="shared" si="0"/>
        <v>0.7</v>
      </c>
      <c r="I4" s="40">
        <f>F4*G4*H4</f>
        <v>6468</v>
      </c>
      <c r="K4" s="26">
        <f>B9</f>
        <v>7500</v>
      </c>
      <c r="L4" s="37">
        <f>C4</f>
        <v>1.1000000000000001</v>
      </c>
      <c r="M4" s="37">
        <f>D4</f>
        <v>0.7</v>
      </c>
      <c r="N4" s="40">
        <f>K4*L4*M4</f>
        <v>5775</v>
      </c>
      <c r="P4" s="26">
        <f>B9</f>
        <v>7500</v>
      </c>
      <c r="Q4" s="44">
        <f>C9</f>
        <v>1.1813333333333333</v>
      </c>
      <c r="R4" s="37">
        <f>D4</f>
        <v>0.7</v>
      </c>
      <c r="S4" s="40">
        <f>P4*Q4*R4</f>
        <v>6202</v>
      </c>
    </row>
    <row r="5" spans="1:19" ht="16.5" thickTop="1" thickBot="1" x14ac:dyDescent="0.3">
      <c r="A5" s="24" t="s">
        <v>3</v>
      </c>
      <c r="B5" s="5">
        <f>'Dati iniziali'!B3</f>
        <v>2250</v>
      </c>
      <c r="C5">
        <f>'Dati iniziali'!C11</f>
        <v>0.8</v>
      </c>
      <c r="D5">
        <f>'Dati iniziali'!C12</f>
        <v>0.9</v>
      </c>
      <c r="F5" s="5">
        <f>B5</f>
        <v>2250</v>
      </c>
      <c r="G5" s="37">
        <f t="shared" si="0"/>
        <v>0.8</v>
      </c>
      <c r="H5" s="37">
        <f t="shared" si="0"/>
        <v>0.9</v>
      </c>
      <c r="I5" s="40">
        <f>F5*G5*H5</f>
        <v>1620</v>
      </c>
      <c r="K5" s="26">
        <f t="shared" ref="K5:K6" si="1">B10</f>
        <v>2020</v>
      </c>
      <c r="L5" s="37">
        <f t="shared" ref="L5:M6" si="2">C5</f>
        <v>0.8</v>
      </c>
      <c r="M5" s="37">
        <f t="shared" si="2"/>
        <v>0.9</v>
      </c>
      <c r="N5" s="40">
        <f>K5*L5*M5</f>
        <v>1454.4</v>
      </c>
      <c r="P5" s="26">
        <f t="shared" ref="P5:Q6" si="3">B10</f>
        <v>2020</v>
      </c>
      <c r="Q5" s="44">
        <f t="shared" si="3"/>
        <v>0.83168316831683164</v>
      </c>
      <c r="R5" s="37">
        <f t="shared" ref="R5:R7" si="4">D5</f>
        <v>0.9</v>
      </c>
      <c r="S5" s="40">
        <f>P5*Q5*R5</f>
        <v>1512</v>
      </c>
    </row>
    <row r="6" spans="1:19" ht="16.5" thickTop="1" thickBot="1" x14ac:dyDescent="0.3">
      <c r="A6" s="25" t="s">
        <v>4</v>
      </c>
      <c r="B6" s="5">
        <f>'Dati iniziali'!B4</f>
        <v>1560</v>
      </c>
      <c r="C6">
        <f>'Dati iniziali'!D11</f>
        <v>0.4</v>
      </c>
      <c r="D6">
        <f>'Dati iniziali'!D12</f>
        <v>2.4</v>
      </c>
      <c r="F6" s="5">
        <f t="shared" ref="F6:F7" si="5">B6</f>
        <v>1560</v>
      </c>
      <c r="G6" s="37">
        <f t="shared" si="0"/>
        <v>0.4</v>
      </c>
      <c r="H6" s="37">
        <f t="shared" si="0"/>
        <v>2.4</v>
      </c>
      <c r="I6" s="40">
        <f t="shared" ref="I6" si="6">F6*G6*H6</f>
        <v>1497.6</v>
      </c>
      <c r="K6" s="26">
        <f t="shared" si="1"/>
        <v>1870</v>
      </c>
      <c r="L6" s="37">
        <f t="shared" si="2"/>
        <v>0.4</v>
      </c>
      <c r="M6" s="37">
        <f t="shared" si="2"/>
        <v>2.4</v>
      </c>
      <c r="N6" s="40">
        <f t="shared" ref="N6" si="7">K6*L6*M6</f>
        <v>1795.2</v>
      </c>
      <c r="P6" s="26">
        <f t="shared" si="3"/>
        <v>1870</v>
      </c>
      <c r="Q6" s="44">
        <f t="shared" si="3"/>
        <v>0.35508021390374328</v>
      </c>
      <c r="R6" s="37">
        <f t="shared" si="4"/>
        <v>2.4</v>
      </c>
      <c r="S6" s="40">
        <f t="shared" ref="S6" si="8">P6*Q6*R6</f>
        <v>1593.5999999999997</v>
      </c>
    </row>
    <row r="7" spans="1:19" x14ac:dyDescent="0.25">
      <c r="P7" s="26"/>
      <c r="Q7" s="44"/>
      <c r="R7" s="37"/>
    </row>
    <row r="8" spans="1:19" ht="15.75" thickBot="1" x14ac:dyDescent="0.3">
      <c r="B8" s="23" t="s">
        <v>22</v>
      </c>
      <c r="C8" s="23" t="s">
        <v>23</v>
      </c>
      <c r="D8" s="23" t="s">
        <v>24</v>
      </c>
      <c r="F8" s="23" t="s">
        <v>22</v>
      </c>
      <c r="G8" t="s">
        <v>20</v>
      </c>
      <c r="H8" t="s">
        <v>21</v>
      </c>
      <c r="K8" s="23" t="s">
        <v>22</v>
      </c>
      <c r="L8" s="23" t="s">
        <v>23</v>
      </c>
      <c r="M8" t="s">
        <v>21</v>
      </c>
      <c r="P8" s="23" t="s">
        <v>22</v>
      </c>
      <c r="Q8" s="23" t="s">
        <v>23</v>
      </c>
      <c r="R8" s="23" t="s">
        <v>24</v>
      </c>
    </row>
    <row r="9" spans="1:19" ht="16.5" thickTop="1" thickBot="1" x14ac:dyDescent="0.3">
      <c r="A9" s="24" t="s">
        <v>2</v>
      </c>
      <c r="B9" s="26">
        <f>'Dati iniziali'!B17</f>
        <v>7500</v>
      </c>
      <c r="C9" s="27">
        <f>'Dati iniziali'!B22/'Dati iniziali'!B21/'Dati iniziali'!B17</f>
        <v>1.1813333333333333</v>
      </c>
      <c r="D9" s="23">
        <f>'Dati iniziali'!B21</f>
        <v>0.8</v>
      </c>
      <c r="F9" s="26">
        <f>B9</f>
        <v>7500</v>
      </c>
      <c r="G9">
        <f>C4</f>
        <v>1.1000000000000001</v>
      </c>
      <c r="H9">
        <f>D4</f>
        <v>0.7</v>
      </c>
      <c r="I9" s="40">
        <f>F9*G9*H9</f>
        <v>5775</v>
      </c>
      <c r="K9" s="26">
        <f>B9</f>
        <v>7500</v>
      </c>
      <c r="L9" s="27">
        <f>C9</f>
        <v>1.1813333333333333</v>
      </c>
      <c r="M9">
        <f>D4</f>
        <v>0.7</v>
      </c>
      <c r="N9" s="40">
        <f>K9*L9*M9</f>
        <v>6202</v>
      </c>
      <c r="P9" s="26">
        <f>B9</f>
        <v>7500</v>
      </c>
      <c r="Q9" s="44">
        <f t="shared" ref="Q9:R11" si="9">C9</f>
        <v>1.1813333333333333</v>
      </c>
      <c r="R9" s="45">
        <f t="shared" si="9"/>
        <v>0.8</v>
      </c>
      <c r="S9" s="40">
        <f>P9*Q9*R9</f>
        <v>7088</v>
      </c>
    </row>
    <row r="10" spans="1:19" ht="16.5" thickTop="1" thickBot="1" x14ac:dyDescent="0.3">
      <c r="A10" s="24" t="s">
        <v>3</v>
      </c>
      <c r="B10" s="26">
        <f>'Dati iniziali'!C17</f>
        <v>2020</v>
      </c>
      <c r="C10" s="27">
        <f>'Dati iniziali'!C22/'Dati iniziali'!C21/'Dati iniziali'!C17</f>
        <v>0.83168316831683164</v>
      </c>
      <c r="D10" s="23">
        <f>'Dati iniziali'!C21</f>
        <v>0.8</v>
      </c>
      <c r="F10" s="26">
        <f t="shared" ref="F10:F11" si="10">B10</f>
        <v>2020</v>
      </c>
      <c r="G10">
        <f t="shared" ref="G10:H11" si="11">C5</f>
        <v>0.8</v>
      </c>
      <c r="H10">
        <f t="shared" si="11"/>
        <v>0.9</v>
      </c>
      <c r="I10" s="40">
        <f t="shared" ref="I10:I11" si="12">F10*G10*H10</f>
        <v>1454.4</v>
      </c>
      <c r="K10" s="26">
        <f t="shared" ref="K10:L11" si="13">B10</f>
        <v>2020</v>
      </c>
      <c r="L10" s="27">
        <f t="shared" si="13"/>
        <v>0.83168316831683164</v>
      </c>
      <c r="M10">
        <f t="shared" ref="M10:M11" si="14">D5</f>
        <v>0.9</v>
      </c>
      <c r="N10" s="40">
        <f t="shared" ref="N10:N11" si="15">K10*L10*M10</f>
        <v>1512</v>
      </c>
      <c r="P10" s="26">
        <f t="shared" ref="P10:P11" si="16">B10</f>
        <v>2020</v>
      </c>
      <c r="Q10" s="44">
        <f t="shared" si="9"/>
        <v>0.83168316831683164</v>
      </c>
      <c r="R10" s="45">
        <f t="shared" si="9"/>
        <v>0.8</v>
      </c>
      <c r="S10" s="40">
        <f t="shared" ref="S10:S11" si="17">P10*Q10*R10</f>
        <v>1344</v>
      </c>
    </row>
    <row r="11" spans="1:19" ht="16.5" thickTop="1" thickBot="1" x14ac:dyDescent="0.3">
      <c r="A11" s="25" t="s">
        <v>4</v>
      </c>
      <c r="B11" s="26">
        <f>'Dati iniziali'!D17</f>
        <v>1870</v>
      </c>
      <c r="C11" s="27">
        <f>'Dati iniziali'!D22/'Dati iniziali'!D21/'Dati iniziali'!D17</f>
        <v>0.35508021390374328</v>
      </c>
      <c r="D11" s="23">
        <f>'Dati iniziali'!D21</f>
        <v>2.2000000000000002</v>
      </c>
      <c r="F11" s="26">
        <f t="shared" si="10"/>
        <v>1870</v>
      </c>
      <c r="G11">
        <f t="shared" si="11"/>
        <v>0.4</v>
      </c>
      <c r="H11">
        <f t="shared" si="11"/>
        <v>2.4</v>
      </c>
      <c r="I11" s="40">
        <f t="shared" si="12"/>
        <v>1795.2</v>
      </c>
      <c r="K11" s="26">
        <f t="shared" si="13"/>
        <v>1870</v>
      </c>
      <c r="L11" s="27">
        <f t="shared" si="13"/>
        <v>0.35508021390374328</v>
      </c>
      <c r="M11">
        <f t="shared" si="14"/>
        <v>2.4</v>
      </c>
      <c r="N11" s="40">
        <f t="shared" si="15"/>
        <v>1593.5999999999997</v>
      </c>
      <c r="P11" s="26">
        <f t="shared" si="16"/>
        <v>1870</v>
      </c>
      <c r="Q11" s="44">
        <f t="shared" si="9"/>
        <v>0.35508021390374328</v>
      </c>
      <c r="R11" s="45">
        <f t="shared" si="9"/>
        <v>2.2000000000000002</v>
      </c>
      <c r="S11" s="40">
        <f t="shared" si="17"/>
        <v>1460.8</v>
      </c>
    </row>
    <row r="13" spans="1:19" ht="30.75" thickBot="1" x14ac:dyDescent="0.3">
      <c r="B13" s="42" t="s">
        <v>26</v>
      </c>
      <c r="C13" s="42" t="s">
        <v>27</v>
      </c>
      <c r="D13" s="42" t="s">
        <v>28</v>
      </c>
      <c r="E13" s="42" t="s">
        <v>31</v>
      </c>
    </row>
    <row r="14" spans="1:19" ht="16.5" thickTop="1" thickBot="1" x14ac:dyDescent="0.3">
      <c r="A14" s="24" t="s">
        <v>2</v>
      </c>
      <c r="B14" s="47">
        <f>I4-I9</f>
        <v>693</v>
      </c>
      <c r="C14" s="47">
        <f>N4-N9</f>
        <v>-427</v>
      </c>
      <c r="D14" s="47">
        <f>S4-S9</f>
        <v>-886</v>
      </c>
      <c r="E14" s="41">
        <f>SUM(B14:D14)</f>
        <v>-620</v>
      </c>
    </row>
    <row r="15" spans="1:19" ht="16.5" thickTop="1" thickBot="1" x14ac:dyDescent="0.3">
      <c r="A15" s="24" t="s">
        <v>3</v>
      </c>
      <c r="B15" s="47">
        <f t="shared" ref="B15:B16" si="18">I5-I10</f>
        <v>165.59999999999991</v>
      </c>
      <c r="C15" s="47">
        <f t="shared" ref="C15:C16" si="19">N5-N10</f>
        <v>-57.599999999999909</v>
      </c>
      <c r="D15" s="48">
        <f t="shared" ref="D15:D16" si="20">S5-S10</f>
        <v>168</v>
      </c>
      <c r="E15" s="41">
        <f t="shared" ref="E15:E16" si="21">SUM(B15:D15)</f>
        <v>276</v>
      </c>
    </row>
    <row r="16" spans="1:19" ht="16.5" thickTop="1" thickBot="1" x14ac:dyDescent="0.3">
      <c r="A16" s="25" t="s">
        <v>4</v>
      </c>
      <c r="B16" s="48">
        <f t="shared" si="18"/>
        <v>-297.60000000000014</v>
      </c>
      <c r="C16" s="48">
        <f t="shared" si="19"/>
        <v>201.60000000000036</v>
      </c>
      <c r="D16" s="48">
        <f t="shared" si="20"/>
        <v>132.79999999999973</v>
      </c>
      <c r="E16" s="41">
        <f t="shared" si="21"/>
        <v>36.799999999999955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zoomScale="170" zoomScaleNormal="170" workbookViewId="0">
      <selection activeCell="D14" sqref="D14:D16"/>
    </sheetView>
  </sheetViews>
  <sheetFormatPr defaultRowHeight="15" x14ac:dyDescent="0.25"/>
  <cols>
    <col min="1" max="1" width="18.85546875" customWidth="1"/>
    <col min="4" max="4" width="11" bestFit="1" customWidth="1"/>
    <col min="8" max="8" width="11" bestFit="1" customWidth="1"/>
  </cols>
  <sheetData>
    <row r="2" spans="1:12" x14ac:dyDescent="0.25">
      <c r="F2" t="s">
        <v>42</v>
      </c>
      <c r="J2" t="s">
        <v>46</v>
      </c>
    </row>
    <row r="3" spans="1:12" ht="15.75" thickBot="1" x14ac:dyDescent="0.3">
      <c r="B3" t="s">
        <v>39</v>
      </c>
      <c r="C3" t="s">
        <v>40</v>
      </c>
      <c r="D3" t="s">
        <v>41</v>
      </c>
      <c r="F3" t="s">
        <v>39</v>
      </c>
      <c r="G3" t="s">
        <v>40</v>
      </c>
      <c r="J3" s="23" t="s">
        <v>39</v>
      </c>
      <c r="K3" t="s">
        <v>40</v>
      </c>
    </row>
    <row r="4" spans="1:12" ht="16.5" thickTop="1" thickBot="1" x14ac:dyDescent="0.3">
      <c r="A4" s="24" t="s">
        <v>2</v>
      </c>
      <c r="B4" s="5">
        <f>'Dati iniziali'!B2</f>
        <v>8400</v>
      </c>
      <c r="C4" s="43">
        <f>'Dati iniziali'!C2</f>
        <v>1.8</v>
      </c>
      <c r="D4" s="40">
        <f>B4*C4</f>
        <v>15120</v>
      </c>
      <c r="F4" s="5">
        <f>B4</f>
        <v>8400</v>
      </c>
      <c r="G4" s="37">
        <f>C4</f>
        <v>1.8</v>
      </c>
      <c r="H4" s="40">
        <f>F4*G4</f>
        <v>15120</v>
      </c>
      <c r="J4" s="26">
        <f>B9</f>
        <v>7500</v>
      </c>
      <c r="K4" s="37">
        <f>C4</f>
        <v>1.8</v>
      </c>
      <c r="L4" s="40">
        <f>J4*K4</f>
        <v>13500</v>
      </c>
    </row>
    <row r="5" spans="1:12" ht="16.5" thickTop="1" thickBot="1" x14ac:dyDescent="0.3">
      <c r="A5" s="24" t="s">
        <v>3</v>
      </c>
      <c r="B5" s="5">
        <f>'Dati iniziali'!B3</f>
        <v>2250</v>
      </c>
      <c r="C5" s="43">
        <f>'Dati iniziali'!C3</f>
        <v>2.6</v>
      </c>
      <c r="D5" s="40">
        <f t="shared" ref="D5:D6" si="0">B5*C5</f>
        <v>5850</v>
      </c>
      <c r="F5" s="5">
        <f t="shared" ref="F5:F6" si="1">B5</f>
        <v>2250</v>
      </c>
      <c r="G5" s="37">
        <f t="shared" ref="G5:G6" si="2">C5</f>
        <v>2.6</v>
      </c>
      <c r="H5" s="40">
        <f t="shared" ref="H5:H6" si="3">F5*G5</f>
        <v>5850</v>
      </c>
      <c r="J5" s="26">
        <f t="shared" ref="J5:J6" si="4">B10</f>
        <v>2020</v>
      </c>
      <c r="K5" s="37">
        <f t="shared" ref="K5:K6" si="5">C5</f>
        <v>2.6</v>
      </c>
      <c r="L5" s="40">
        <f t="shared" ref="L5:L6" si="6">J5*K5</f>
        <v>5252</v>
      </c>
    </row>
    <row r="6" spans="1:12" ht="16.5" thickTop="1" thickBot="1" x14ac:dyDescent="0.3">
      <c r="A6" s="25" t="s">
        <v>4</v>
      </c>
      <c r="B6" s="5">
        <f>'Dati iniziali'!B4</f>
        <v>1560</v>
      </c>
      <c r="C6" s="43">
        <f>'Dati iniziali'!C4</f>
        <v>3.2</v>
      </c>
      <c r="D6" s="40">
        <f t="shared" si="0"/>
        <v>4992</v>
      </c>
      <c r="F6" s="5">
        <f t="shared" si="1"/>
        <v>1560</v>
      </c>
      <c r="G6" s="37">
        <f t="shared" si="2"/>
        <v>3.2</v>
      </c>
      <c r="H6" s="40">
        <f t="shared" si="3"/>
        <v>4992</v>
      </c>
      <c r="J6" s="26">
        <f t="shared" si="4"/>
        <v>1870</v>
      </c>
      <c r="K6" s="37">
        <f t="shared" si="5"/>
        <v>3.2</v>
      </c>
      <c r="L6" s="40">
        <f t="shared" si="6"/>
        <v>5984</v>
      </c>
    </row>
    <row r="8" spans="1:12" ht="15.75" thickBot="1" x14ac:dyDescent="0.3">
      <c r="A8" s="23"/>
      <c r="B8" s="23" t="s">
        <v>39</v>
      </c>
      <c r="C8" s="23" t="s">
        <v>40</v>
      </c>
      <c r="D8" s="23" t="s">
        <v>41</v>
      </c>
      <c r="F8" s="23" t="s">
        <v>39</v>
      </c>
      <c r="G8" t="s">
        <v>40</v>
      </c>
      <c r="J8" s="23" t="s">
        <v>39</v>
      </c>
      <c r="K8" s="23" t="s">
        <v>40</v>
      </c>
    </row>
    <row r="9" spans="1:12" ht="16.5" thickTop="1" thickBot="1" x14ac:dyDescent="0.3">
      <c r="A9" s="49" t="s">
        <v>2</v>
      </c>
      <c r="B9" s="26">
        <f>'Dati iniziali'!B17</f>
        <v>7500</v>
      </c>
      <c r="C9" s="27">
        <f>D9/B9</f>
        <v>2.4</v>
      </c>
      <c r="D9" s="26">
        <f>'Dati iniziali'!B16</f>
        <v>18000</v>
      </c>
      <c r="F9" s="26">
        <f>B9</f>
        <v>7500</v>
      </c>
      <c r="G9" s="43">
        <f>C4</f>
        <v>1.8</v>
      </c>
      <c r="H9" s="40">
        <f>F9*G9</f>
        <v>13500</v>
      </c>
      <c r="J9" s="26">
        <f>B9</f>
        <v>7500</v>
      </c>
      <c r="K9" s="27">
        <f>C9</f>
        <v>2.4</v>
      </c>
      <c r="L9" s="40">
        <f>J9*K9</f>
        <v>18000</v>
      </c>
    </row>
    <row r="10" spans="1:12" ht="16.5" thickTop="1" thickBot="1" x14ac:dyDescent="0.3">
      <c r="A10" s="49" t="s">
        <v>3</v>
      </c>
      <c r="B10" s="26">
        <f>'Dati iniziali'!C17</f>
        <v>2020</v>
      </c>
      <c r="C10" s="27">
        <f t="shared" ref="C10:C11" si="7">D10/B10</f>
        <v>3</v>
      </c>
      <c r="D10" s="26">
        <f>'Dati iniziali'!C16</f>
        <v>6060</v>
      </c>
      <c r="F10" s="26">
        <f t="shared" ref="F10:F12" si="8">B10</f>
        <v>2020</v>
      </c>
      <c r="G10" s="43">
        <f t="shared" ref="G10:G12" si="9">C5</f>
        <v>2.6</v>
      </c>
      <c r="H10" s="40">
        <f t="shared" ref="H10:H12" si="10">F10*G10</f>
        <v>5252</v>
      </c>
      <c r="J10" s="26">
        <f t="shared" ref="J10:J11" si="11">B10</f>
        <v>2020</v>
      </c>
      <c r="K10" s="27">
        <f t="shared" ref="K10:K11" si="12">C10</f>
        <v>3</v>
      </c>
      <c r="L10" s="40">
        <f t="shared" ref="L10:L11" si="13">J10*K10</f>
        <v>6060</v>
      </c>
    </row>
    <row r="11" spans="1:12" ht="16.5" thickTop="1" thickBot="1" x14ac:dyDescent="0.3">
      <c r="A11" s="50" t="s">
        <v>4</v>
      </c>
      <c r="B11" s="26">
        <f>'Dati iniziali'!D17</f>
        <v>1870</v>
      </c>
      <c r="C11" s="27">
        <f t="shared" si="7"/>
        <v>2</v>
      </c>
      <c r="D11" s="26">
        <f>'Dati iniziali'!D16</f>
        <v>3740</v>
      </c>
      <c r="F11" s="26">
        <f t="shared" si="8"/>
        <v>1870</v>
      </c>
      <c r="G11" s="43">
        <f t="shared" si="9"/>
        <v>3.2</v>
      </c>
      <c r="H11" s="40">
        <f t="shared" si="10"/>
        <v>5984</v>
      </c>
      <c r="J11" s="26">
        <f t="shared" si="11"/>
        <v>1870</v>
      </c>
      <c r="K11" s="27">
        <f t="shared" si="12"/>
        <v>2</v>
      </c>
      <c r="L11" s="40">
        <f t="shared" si="13"/>
        <v>3740</v>
      </c>
    </row>
    <row r="12" spans="1:12" x14ac:dyDescent="0.25">
      <c r="F12" s="26"/>
      <c r="G12" s="43"/>
      <c r="H12" s="40"/>
      <c r="J12" s="23"/>
      <c r="K12" s="23"/>
    </row>
    <row r="13" spans="1:12" ht="15.75" thickBot="1" x14ac:dyDescent="0.3">
      <c r="B13" t="s">
        <v>43</v>
      </c>
      <c r="C13" t="s">
        <v>44</v>
      </c>
      <c r="D13" t="s">
        <v>45</v>
      </c>
    </row>
    <row r="14" spans="1:12" ht="16.5" thickTop="1" thickBot="1" x14ac:dyDescent="0.3">
      <c r="A14" s="49" t="s">
        <v>2</v>
      </c>
      <c r="B14" s="47">
        <f>H4-H9</f>
        <v>1620</v>
      </c>
      <c r="C14" s="48">
        <f>L4-L9</f>
        <v>-4500</v>
      </c>
      <c r="D14" s="48">
        <f>B14+C14</f>
        <v>-2880</v>
      </c>
    </row>
    <row r="15" spans="1:12" ht="16.5" thickTop="1" thickBot="1" x14ac:dyDescent="0.3">
      <c r="A15" s="49" t="s">
        <v>3</v>
      </c>
      <c r="B15" s="47">
        <f t="shared" ref="B15:B16" si="14">H5-H10</f>
        <v>598</v>
      </c>
      <c r="C15" s="48">
        <f t="shared" ref="C15:C16" si="15">L5-L10</f>
        <v>-808</v>
      </c>
      <c r="D15" s="48">
        <f t="shared" ref="D15:D16" si="16">B15+C15</f>
        <v>-210</v>
      </c>
    </row>
    <row r="16" spans="1:12" ht="16.5" thickTop="1" thickBot="1" x14ac:dyDescent="0.3">
      <c r="A16" s="50" t="s">
        <v>4</v>
      </c>
      <c r="B16" s="48">
        <f t="shared" si="14"/>
        <v>-992</v>
      </c>
      <c r="C16" s="47">
        <f t="shared" si="15"/>
        <v>2244</v>
      </c>
      <c r="D16" s="47">
        <f t="shared" si="16"/>
        <v>1252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"/>
  <sheetViews>
    <sheetView topLeftCell="A7" zoomScale="170" zoomScaleNormal="170" workbookViewId="0">
      <pane xSplit="5" topLeftCell="F1" activePane="topRight" state="frozen"/>
      <selection pane="topRight" activeCell="B19" sqref="B19"/>
    </sheetView>
  </sheetViews>
  <sheetFormatPr defaultRowHeight="15" x14ac:dyDescent="0.25"/>
  <cols>
    <col min="1" max="1" width="18.85546875" customWidth="1"/>
    <col min="4" max="4" width="11" bestFit="1" customWidth="1"/>
    <col min="9" max="9" width="11" bestFit="1" customWidth="1"/>
    <col min="10" max="10" width="9.85546875" bestFit="1" customWidth="1"/>
    <col min="15" max="15" width="10" bestFit="1" customWidth="1"/>
    <col min="20" max="20" width="10" bestFit="1" customWidth="1"/>
  </cols>
  <sheetData>
    <row r="2" spans="1:20" x14ac:dyDescent="0.25">
      <c r="G2" t="s">
        <v>42</v>
      </c>
      <c r="L2" t="s">
        <v>42</v>
      </c>
      <c r="Q2" t="s">
        <v>46</v>
      </c>
    </row>
    <row r="3" spans="1:20" ht="15.75" thickBot="1" x14ac:dyDescent="0.3">
      <c r="B3" t="s">
        <v>39</v>
      </c>
      <c r="C3" t="s">
        <v>40</v>
      </c>
      <c r="D3" t="s">
        <v>41</v>
      </c>
      <c r="E3" t="s">
        <v>49</v>
      </c>
      <c r="G3" t="s">
        <v>50</v>
      </c>
      <c r="H3" t="s">
        <v>51</v>
      </c>
      <c r="I3" t="s">
        <v>52</v>
      </c>
      <c r="L3" s="23" t="s">
        <v>50</v>
      </c>
      <c r="M3" t="s">
        <v>51</v>
      </c>
      <c r="N3" t="s">
        <v>52</v>
      </c>
      <c r="Q3" s="23" t="s">
        <v>50</v>
      </c>
      <c r="R3" s="23" t="s">
        <v>51</v>
      </c>
      <c r="S3" t="s">
        <v>52</v>
      </c>
    </row>
    <row r="4" spans="1:20" ht="16.5" thickTop="1" thickBot="1" x14ac:dyDescent="0.3">
      <c r="A4" s="24" t="s">
        <v>2</v>
      </c>
      <c r="B4" s="5">
        <f>'Dati iniziali'!B2</f>
        <v>8400</v>
      </c>
      <c r="C4" s="43">
        <f>'Dati iniziali'!C2</f>
        <v>1.8</v>
      </c>
      <c r="D4" s="40">
        <f>B4*C4</f>
        <v>15120</v>
      </c>
      <c r="E4" s="51">
        <f>B4/$B$7</f>
        <v>0.68796068796068799</v>
      </c>
      <c r="G4" s="5">
        <f>$B$7</f>
        <v>12210</v>
      </c>
      <c r="H4" s="51">
        <f>E4</f>
        <v>0.68796068796068799</v>
      </c>
      <c r="I4" s="39">
        <f>C4</f>
        <v>1.8</v>
      </c>
      <c r="J4" s="57">
        <f>G4*H4*I4</f>
        <v>15120</v>
      </c>
      <c r="K4" s="37"/>
      <c r="L4" s="26">
        <f>$B$13</f>
        <v>11390</v>
      </c>
      <c r="M4" s="51">
        <f>E4</f>
        <v>0.68796068796068799</v>
      </c>
      <c r="N4" s="39">
        <f>C4</f>
        <v>1.8</v>
      </c>
      <c r="O4" s="57">
        <f>L4*M4*N4</f>
        <v>14104.570024570025</v>
      </c>
      <c r="Q4" s="26">
        <f>$B$13</f>
        <v>11390</v>
      </c>
      <c r="R4" s="53">
        <f>E10</f>
        <v>0.65847234416154521</v>
      </c>
      <c r="S4" s="39">
        <f>C4</f>
        <v>1.8</v>
      </c>
      <c r="T4" s="57">
        <f>Q4*R4*S4</f>
        <v>13500</v>
      </c>
    </row>
    <row r="5" spans="1:20" ht="16.5" thickTop="1" thickBot="1" x14ac:dyDescent="0.3">
      <c r="A5" s="24" t="s">
        <v>3</v>
      </c>
      <c r="B5" s="5">
        <f>'Dati iniziali'!B3</f>
        <v>2250</v>
      </c>
      <c r="C5" s="43">
        <f>'Dati iniziali'!C3</f>
        <v>2.6</v>
      </c>
      <c r="D5" s="40">
        <f t="shared" ref="D5:D6" si="0">B5*C5</f>
        <v>5850</v>
      </c>
      <c r="E5" s="51">
        <f t="shared" ref="E5:E6" si="1">B5/$B$7</f>
        <v>0.18427518427518427</v>
      </c>
      <c r="G5" s="5">
        <f t="shared" ref="G5:G6" si="2">$B$7</f>
        <v>12210</v>
      </c>
      <c r="H5" s="51">
        <f t="shared" ref="H5:H6" si="3">E5</f>
        <v>0.18427518427518427</v>
      </c>
      <c r="I5" s="39">
        <f t="shared" ref="I5:I6" si="4">C5</f>
        <v>2.6</v>
      </c>
      <c r="J5" s="57">
        <f t="shared" ref="J5:J6" si="5">G5*H5*I5</f>
        <v>5850</v>
      </c>
      <c r="K5" s="37"/>
      <c r="L5" s="26">
        <f t="shared" ref="L5:L6" si="6">$B$13</f>
        <v>11390</v>
      </c>
      <c r="M5" s="51">
        <f t="shared" ref="M5:M6" si="7">E5</f>
        <v>0.18427518427518427</v>
      </c>
      <c r="N5" s="39">
        <f t="shared" ref="N5:N6" si="8">C5</f>
        <v>2.6</v>
      </c>
      <c r="O5" s="57">
        <f t="shared" ref="O5:O6" si="9">L5*M5*N5</f>
        <v>5457.1253071253068</v>
      </c>
      <c r="Q5" s="26">
        <f t="shared" ref="Q5:Q6" si="10">$B$13</f>
        <v>11390</v>
      </c>
      <c r="R5" s="53">
        <f t="shared" ref="R5:R6" si="11">E11</f>
        <v>0.17734855136084285</v>
      </c>
      <c r="S5" s="39">
        <f t="shared" ref="S5:S6" si="12">C5</f>
        <v>2.6</v>
      </c>
      <c r="T5" s="57">
        <f t="shared" ref="T5:T6" si="13">Q5*R5*S5</f>
        <v>5252</v>
      </c>
    </row>
    <row r="6" spans="1:20" ht="16.5" thickTop="1" thickBot="1" x14ac:dyDescent="0.3">
      <c r="A6" s="25" t="s">
        <v>4</v>
      </c>
      <c r="B6" s="5">
        <f>'Dati iniziali'!B4</f>
        <v>1560</v>
      </c>
      <c r="C6" s="43">
        <f>'Dati iniziali'!C4</f>
        <v>3.2</v>
      </c>
      <c r="D6" s="40">
        <f t="shared" si="0"/>
        <v>4992</v>
      </c>
      <c r="E6" s="51">
        <f t="shared" si="1"/>
        <v>0.12776412776412777</v>
      </c>
      <c r="G6" s="5">
        <f t="shared" si="2"/>
        <v>12210</v>
      </c>
      <c r="H6" s="51">
        <f t="shared" si="3"/>
        <v>0.12776412776412777</v>
      </c>
      <c r="I6" s="39">
        <f t="shared" si="4"/>
        <v>3.2</v>
      </c>
      <c r="J6" s="57">
        <f t="shared" si="5"/>
        <v>4992</v>
      </c>
      <c r="K6" s="37"/>
      <c r="L6" s="26">
        <f t="shared" si="6"/>
        <v>11390</v>
      </c>
      <c r="M6" s="51">
        <f t="shared" si="7"/>
        <v>0.12776412776412777</v>
      </c>
      <c r="N6" s="39">
        <f t="shared" si="8"/>
        <v>3.2</v>
      </c>
      <c r="O6" s="57">
        <f t="shared" si="9"/>
        <v>4656.7469287469285</v>
      </c>
      <c r="Q6" s="26">
        <f t="shared" si="10"/>
        <v>11390</v>
      </c>
      <c r="R6" s="53">
        <f t="shared" si="11"/>
        <v>0.16417910447761194</v>
      </c>
      <c r="S6" s="39">
        <f t="shared" si="12"/>
        <v>3.2</v>
      </c>
      <c r="T6" s="57">
        <f t="shared" si="13"/>
        <v>5984</v>
      </c>
    </row>
    <row r="7" spans="1:20" ht="15.75" thickBot="1" x14ac:dyDescent="0.3">
      <c r="B7" s="55">
        <f>SUM(B4:B6)</f>
        <v>12210</v>
      </c>
      <c r="E7" s="52">
        <f>SUM(E4:E6)</f>
        <v>1</v>
      </c>
      <c r="J7" s="58">
        <f>SUM(J4:J6)</f>
        <v>25962</v>
      </c>
      <c r="O7" s="58">
        <f>SUM(O4:O6)</f>
        <v>24218.442260442258</v>
      </c>
      <c r="T7" s="58">
        <f>SUM(T4:T6)</f>
        <v>24736</v>
      </c>
    </row>
    <row r="9" spans="1:20" ht="15.75" thickBot="1" x14ac:dyDescent="0.3">
      <c r="A9" s="23"/>
      <c r="B9" s="23" t="s">
        <v>39</v>
      </c>
      <c r="C9" s="23" t="s">
        <v>40</v>
      </c>
      <c r="D9" s="23" t="s">
        <v>41</v>
      </c>
      <c r="E9" s="23" t="s">
        <v>49</v>
      </c>
      <c r="G9" s="23" t="s">
        <v>50</v>
      </c>
      <c r="H9" t="s">
        <v>51</v>
      </c>
      <c r="I9" t="s">
        <v>52</v>
      </c>
      <c r="K9" s="23"/>
      <c r="L9" s="23" t="s">
        <v>50</v>
      </c>
      <c r="M9" s="23" t="s">
        <v>51</v>
      </c>
      <c r="N9" t="s">
        <v>52</v>
      </c>
      <c r="Q9" s="23" t="s">
        <v>50</v>
      </c>
      <c r="R9" s="23" t="s">
        <v>51</v>
      </c>
      <c r="S9" s="23" t="s">
        <v>52</v>
      </c>
    </row>
    <row r="10" spans="1:20" ht="16.5" thickTop="1" thickBot="1" x14ac:dyDescent="0.3">
      <c r="A10" s="49" t="s">
        <v>2</v>
      </c>
      <c r="B10" s="26">
        <f>'Dati iniziali'!B17</f>
        <v>7500</v>
      </c>
      <c r="C10" s="27">
        <f>D10/B10</f>
        <v>2.4</v>
      </c>
      <c r="D10" s="26">
        <f>'Dati iniziali'!B16</f>
        <v>18000</v>
      </c>
      <c r="E10" s="53">
        <f>B10/$B$13</f>
        <v>0.65847234416154521</v>
      </c>
      <c r="G10" s="26">
        <f>$B$13</f>
        <v>11390</v>
      </c>
      <c r="H10" s="51">
        <f>E4</f>
        <v>0.68796068796068799</v>
      </c>
      <c r="I10" s="39">
        <f>C4</f>
        <v>1.8</v>
      </c>
      <c r="J10" s="57">
        <f>G10*H10*I10</f>
        <v>14104.570024570025</v>
      </c>
      <c r="K10" s="27"/>
      <c r="L10" s="26">
        <f>$B$13</f>
        <v>11390</v>
      </c>
      <c r="M10" s="61">
        <f>E10</f>
        <v>0.65847234416154521</v>
      </c>
      <c r="N10" s="39">
        <f>C4</f>
        <v>1.8</v>
      </c>
      <c r="O10" s="57">
        <f>L10*M10*N10</f>
        <v>13500</v>
      </c>
      <c r="Q10" s="26">
        <f>$B$13</f>
        <v>11390</v>
      </c>
      <c r="R10" s="61">
        <f>E10</f>
        <v>0.65847234416154521</v>
      </c>
      <c r="S10" s="62">
        <f>C10</f>
        <v>2.4</v>
      </c>
      <c r="T10" s="57">
        <f>Q10*R10*S10</f>
        <v>18000</v>
      </c>
    </row>
    <row r="11" spans="1:20" ht="16.5" thickTop="1" thickBot="1" x14ac:dyDescent="0.3">
      <c r="A11" s="49" t="s">
        <v>3</v>
      </c>
      <c r="B11" s="26">
        <f>'Dati iniziali'!C17</f>
        <v>2020</v>
      </c>
      <c r="C11" s="27">
        <f t="shared" ref="C11:C12" si="14">D11/B11</f>
        <v>3</v>
      </c>
      <c r="D11" s="26">
        <f>'Dati iniziali'!C16</f>
        <v>6060</v>
      </c>
      <c r="E11" s="53">
        <f t="shared" ref="E11:E12" si="15">B11/$B$13</f>
        <v>0.17734855136084285</v>
      </c>
      <c r="G11" s="26">
        <f t="shared" ref="G11:G12" si="16">$B$13</f>
        <v>11390</v>
      </c>
      <c r="H11" s="51">
        <f t="shared" ref="H11:H12" si="17">E5</f>
        <v>0.18427518427518427</v>
      </c>
      <c r="I11" s="39">
        <f t="shared" ref="I11:I12" si="18">C5</f>
        <v>2.6</v>
      </c>
      <c r="J11" s="57">
        <f t="shared" ref="J11:J12" si="19">G11*H11*I11</f>
        <v>5457.1253071253068</v>
      </c>
      <c r="K11" s="27"/>
      <c r="L11" s="26">
        <f t="shared" ref="L11:L13" si="20">$B$13</f>
        <v>11390</v>
      </c>
      <c r="M11" s="61">
        <f t="shared" ref="M11:M12" si="21">E11</f>
        <v>0.17734855136084285</v>
      </c>
      <c r="N11" s="39">
        <f t="shared" ref="N11:N12" si="22">C5</f>
        <v>2.6</v>
      </c>
      <c r="O11" s="57">
        <f t="shared" ref="O11:O12" si="23">L11*M11*N11</f>
        <v>5252</v>
      </c>
      <c r="Q11" s="26">
        <f t="shared" ref="Q11:Q13" si="24">$B$13</f>
        <v>11390</v>
      </c>
      <c r="R11" s="61">
        <f t="shared" ref="R11:R12" si="25">E11</f>
        <v>0.17734855136084285</v>
      </c>
      <c r="S11" s="62">
        <f t="shared" ref="S11:S12" si="26">C11</f>
        <v>3</v>
      </c>
      <c r="T11" s="57">
        <f t="shared" ref="T11:T12" si="27">Q11*R11*S11</f>
        <v>6060</v>
      </c>
    </row>
    <row r="12" spans="1:20" ht="16.5" thickTop="1" thickBot="1" x14ac:dyDescent="0.3">
      <c r="A12" s="50" t="s">
        <v>4</v>
      </c>
      <c r="B12" s="26">
        <f>'Dati iniziali'!D17</f>
        <v>1870</v>
      </c>
      <c r="C12" s="27">
        <f t="shared" si="14"/>
        <v>2</v>
      </c>
      <c r="D12" s="26">
        <f>'Dati iniziali'!D16</f>
        <v>3740</v>
      </c>
      <c r="E12" s="53">
        <f t="shared" si="15"/>
        <v>0.16417910447761194</v>
      </c>
      <c r="G12" s="26">
        <f t="shared" si="16"/>
        <v>11390</v>
      </c>
      <c r="H12" s="51">
        <f t="shared" si="17"/>
        <v>0.12776412776412777</v>
      </c>
      <c r="I12" s="39">
        <f t="shared" si="18"/>
        <v>3.2</v>
      </c>
      <c r="J12" s="57">
        <f t="shared" si="19"/>
        <v>4656.7469287469285</v>
      </c>
      <c r="K12" s="27"/>
      <c r="L12" s="26">
        <f t="shared" si="20"/>
        <v>11390</v>
      </c>
      <c r="M12" s="61">
        <f t="shared" si="21"/>
        <v>0.16417910447761194</v>
      </c>
      <c r="N12" s="39">
        <f t="shared" si="22"/>
        <v>3.2</v>
      </c>
      <c r="O12" s="57">
        <f t="shared" si="23"/>
        <v>5984</v>
      </c>
      <c r="Q12" s="26">
        <f t="shared" si="24"/>
        <v>11390</v>
      </c>
      <c r="R12" s="61">
        <f t="shared" si="25"/>
        <v>0.16417910447761194</v>
      </c>
      <c r="S12" s="62">
        <f t="shared" si="26"/>
        <v>2</v>
      </c>
      <c r="T12" s="57">
        <f t="shared" si="27"/>
        <v>3740</v>
      </c>
    </row>
    <row r="13" spans="1:20" ht="15.75" thickBot="1" x14ac:dyDescent="0.3">
      <c r="B13" s="56">
        <f>SUM(B10:B12)</f>
        <v>11390</v>
      </c>
      <c r="E13" s="54">
        <f>SUM(E10:E12)</f>
        <v>1</v>
      </c>
      <c r="G13" s="26"/>
      <c r="H13" s="43"/>
      <c r="I13" s="40"/>
      <c r="J13" s="58">
        <f>SUM(J10:J12)</f>
        <v>24218.442260442258</v>
      </c>
      <c r="K13" s="23"/>
      <c r="L13" s="26"/>
      <c r="M13" s="43"/>
      <c r="N13" s="40"/>
      <c r="O13" s="58">
        <f>SUM(O10:O12)</f>
        <v>24736</v>
      </c>
      <c r="Q13" s="26"/>
      <c r="R13" s="43"/>
      <c r="S13" s="40"/>
      <c r="T13" s="58">
        <f>SUM(T10:T12)</f>
        <v>27800</v>
      </c>
    </row>
    <row r="14" spans="1:20" x14ac:dyDescent="0.25">
      <c r="G14" s="26"/>
      <c r="H14" s="43"/>
      <c r="I14" s="40"/>
      <c r="K14" s="23"/>
    </row>
    <row r="16" spans="1:20" x14ac:dyDescent="0.25">
      <c r="A16" t="s">
        <v>43</v>
      </c>
      <c r="B16" s="59">
        <f>J7-J13</f>
        <v>1743.557739557742</v>
      </c>
      <c r="O16" s="57"/>
    </row>
    <row r="17" spans="1:2" x14ac:dyDescent="0.25">
      <c r="A17" t="s">
        <v>53</v>
      </c>
      <c r="B17" s="60">
        <f>O7-O13</f>
        <v>-517.55773955774202</v>
      </c>
    </row>
    <row r="18" spans="1:2" x14ac:dyDescent="0.25">
      <c r="A18" t="s">
        <v>44</v>
      </c>
      <c r="B18" s="60">
        <f>T7-T13</f>
        <v>-3064</v>
      </c>
    </row>
    <row r="19" spans="1:2" x14ac:dyDescent="0.25">
      <c r="A19" t="s">
        <v>54</v>
      </c>
      <c r="B19" s="63">
        <f>SUM(B16:B18)</f>
        <v>-1838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200" zoomScaleNormal="200" workbookViewId="0">
      <selection activeCell="B23" sqref="B23"/>
    </sheetView>
  </sheetViews>
  <sheetFormatPr defaultRowHeight="15" x14ac:dyDescent="0.25"/>
  <cols>
    <col min="1" max="1" width="15" customWidth="1"/>
    <col min="2" max="2" width="11.85546875" customWidth="1"/>
    <col min="3" max="3" width="10.7109375" bestFit="1" customWidth="1"/>
    <col min="4" max="4" width="14.140625" bestFit="1" customWidth="1"/>
  </cols>
  <sheetData>
    <row r="1" spans="1:5" x14ac:dyDescent="0.25">
      <c r="A1" t="s">
        <v>32</v>
      </c>
    </row>
    <row r="2" spans="1:5" x14ac:dyDescent="0.25">
      <c r="B2" t="s">
        <v>33</v>
      </c>
      <c r="C2" t="s">
        <v>34</v>
      </c>
      <c r="D2" t="s">
        <v>36</v>
      </c>
      <c r="E2" t="s">
        <v>35</v>
      </c>
    </row>
    <row r="3" spans="1:5" x14ac:dyDescent="0.25">
      <c r="A3" t="s">
        <v>2</v>
      </c>
      <c r="B3" s="38">
        <f>'Dati iniziali'!B2*'Dati iniziali'!B8*'Dati iniziali'!B9</f>
        <v>6552</v>
      </c>
      <c r="C3" s="19">
        <f>'Dati iniziali'!B20</f>
        <v>7020</v>
      </c>
      <c r="D3">
        <f>'Scostamenti mp'!E14</f>
        <v>-468</v>
      </c>
      <c r="E3" s="46">
        <f>(B3-C3)-D3</f>
        <v>0</v>
      </c>
    </row>
    <row r="4" spans="1:5" x14ac:dyDescent="0.25">
      <c r="A4" t="s">
        <v>3</v>
      </c>
      <c r="B4" s="38">
        <f>'Dati iniziali'!B3*'Dati iniziali'!C8*'Dati iniziali'!C9</f>
        <v>1822.5</v>
      </c>
      <c r="C4" s="19">
        <f>'Dati iniziali'!C20</f>
        <v>1980</v>
      </c>
      <c r="D4">
        <f>'Scostamenti mp'!E15</f>
        <v>-157.5</v>
      </c>
      <c r="E4" s="46">
        <f>(B4-C4)-D4</f>
        <v>0</v>
      </c>
    </row>
    <row r="5" spans="1:5" x14ac:dyDescent="0.25">
      <c r="A5" t="s">
        <v>4</v>
      </c>
      <c r="B5" s="38">
        <f>'Dati iniziali'!B4*'Dati iniziali'!D8*'Dati iniziali'!D9</f>
        <v>1591.2</v>
      </c>
      <c r="C5" s="19">
        <f>'Dati iniziali'!D20</f>
        <v>1280</v>
      </c>
      <c r="D5">
        <f>'Scostamenti mp'!E16</f>
        <v>311.20000000000005</v>
      </c>
      <c r="E5" s="46">
        <f>(B5-C5)-D5</f>
        <v>0</v>
      </c>
    </row>
    <row r="7" spans="1:5" x14ac:dyDescent="0.25">
      <c r="A7" t="s">
        <v>38</v>
      </c>
    </row>
    <row r="8" spans="1:5" x14ac:dyDescent="0.25">
      <c r="B8" t="s">
        <v>33</v>
      </c>
      <c r="C8" t="s">
        <v>34</v>
      </c>
      <c r="D8" t="s">
        <v>36</v>
      </c>
      <c r="E8" t="s">
        <v>35</v>
      </c>
    </row>
    <row r="9" spans="1:5" x14ac:dyDescent="0.25">
      <c r="A9" t="s">
        <v>2</v>
      </c>
      <c r="B9" s="38">
        <f>'Dati iniziali'!B2*'Dati iniziali'!B11*'Dati iniziali'!B12</f>
        <v>6468</v>
      </c>
      <c r="C9" s="19">
        <f>'Dati iniziali'!B22</f>
        <v>7088</v>
      </c>
      <c r="D9">
        <f>'Scostamenti mod'!E14</f>
        <v>-620</v>
      </c>
      <c r="E9" s="46">
        <f>(B9-C9)-D9</f>
        <v>0</v>
      </c>
    </row>
    <row r="10" spans="1:5" x14ac:dyDescent="0.25">
      <c r="A10" t="s">
        <v>3</v>
      </c>
      <c r="B10" s="38">
        <f>'Dati iniziali'!B3*'Dati iniziali'!C11*'Dati iniziali'!C12</f>
        <v>1620</v>
      </c>
      <c r="C10" s="19">
        <f>'Dati iniziali'!C22</f>
        <v>1344</v>
      </c>
      <c r="D10">
        <f>'Scostamenti mod'!E15</f>
        <v>276</v>
      </c>
      <c r="E10" s="46">
        <f>(B10-C10)-D10</f>
        <v>0</v>
      </c>
    </row>
    <row r="11" spans="1:5" x14ac:dyDescent="0.25">
      <c r="A11" t="s">
        <v>4</v>
      </c>
      <c r="B11" s="38">
        <f>'Dati iniziali'!B4*'Dati iniziali'!D11*'Dati iniziali'!D12</f>
        <v>1497.6</v>
      </c>
      <c r="C11" s="19">
        <f>'Dati iniziali'!D22</f>
        <v>1460.8</v>
      </c>
      <c r="D11">
        <f>'Scostamenti mod'!E16</f>
        <v>36.799999999999955</v>
      </c>
      <c r="E11" s="46">
        <f>(B11-C11)-D11</f>
        <v>0</v>
      </c>
    </row>
    <row r="13" spans="1:5" x14ac:dyDescent="0.25">
      <c r="A13" t="s">
        <v>41</v>
      </c>
    </row>
    <row r="14" spans="1:5" x14ac:dyDescent="0.25">
      <c r="B14" t="s">
        <v>47</v>
      </c>
      <c r="C14" t="s">
        <v>48</v>
      </c>
      <c r="D14" t="s">
        <v>36</v>
      </c>
      <c r="E14" t="s">
        <v>35</v>
      </c>
    </row>
    <row r="15" spans="1:5" x14ac:dyDescent="0.25">
      <c r="A15" t="s">
        <v>2</v>
      </c>
      <c r="B15" s="40">
        <f>'Dati iniziali'!B2*'Dati iniziali'!C2</f>
        <v>15120</v>
      </c>
      <c r="C15" s="40">
        <f>'Dati iniziali'!B16</f>
        <v>18000</v>
      </c>
      <c r="D15" s="40">
        <f>'Scost ricavi'!D14</f>
        <v>-2880</v>
      </c>
      <c r="E15" s="40">
        <f>(B15-C15)-D15</f>
        <v>0</v>
      </c>
    </row>
    <row r="16" spans="1:5" x14ac:dyDescent="0.25">
      <c r="A16" t="s">
        <v>3</v>
      </c>
      <c r="B16" s="40">
        <f>'Dati iniziali'!B3*'Dati iniziali'!C3</f>
        <v>5850</v>
      </c>
      <c r="C16" s="40">
        <f>'Dati iniziali'!C16</f>
        <v>6060</v>
      </c>
      <c r="D16" s="40">
        <f>'Scost ricavi'!D15</f>
        <v>-210</v>
      </c>
      <c r="E16" s="40">
        <f>(B16-C16)-D16</f>
        <v>0</v>
      </c>
    </row>
    <row r="17" spans="1:5" x14ac:dyDescent="0.25">
      <c r="A17" t="s">
        <v>4</v>
      </c>
      <c r="B17" s="40">
        <f>'Dati iniziali'!B4*'Dati iniziali'!C4</f>
        <v>4992</v>
      </c>
      <c r="C17" s="40">
        <f>'Dati iniziali'!D16</f>
        <v>3740</v>
      </c>
      <c r="D17" s="40">
        <f>'Scost ricavi'!D16</f>
        <v>1252</v>
      </c>
      <c r="E17" s="40">
        <f>(B17-C17)-D17</f>
        <v>0</v>
      </c>
    </row>
    <row r="19" spans="1:5" x14ac:dyDescent="0.25">
      <c r="A19" t="s">
        <v>55</v>
      </c>
    </row>
    <row r="20" spans="1:5" x14ac:dyDescent="0.25">
      <c r="A20" t="s">
        <v>56</v>
      </c>
      <c r="B20" s="40">
        <f>'Dati iniziali'!B2*'Dati iniziali'!C2+'Dati iniziali'!B3*'Dati iniziali'!C3+'Dati iniziali'!B4*'Dati iniziali'!C4</f>
        <v>25962</v>
      </c>
    </row>
    <row r="21" spans="1:5" x14ac:dyDescent="0.25">
      <c r="A21" t="s">
        <v>57</v>
      </c>
      <c r="B21" s="40">
        <f>'Dati iniziali'!B16+'Dati iniziali'!C16+'Dati iniziali'!D16</f>
        <v>27800</v>
      </c>
    </row>
    <row r="22" spans="1:5" x14ac:dyDescent="0.25">
      <c r="A22" t="s">
        <v>58</v>
      </c>
      <c r="B22" s="40">
        <f>'Scost ricavi mix'!B19</f>
        <v>-1838</v>
      </c>
    </row>
    <row r="23" spans="1:5" x14ac:dyDescent="0.25">
      <c r="A23" t="s">
        <v>35</v>
      </c>
      <c r="B23" s="40">
        <f>(B20-B21)-B22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Dati iniziali</vt:lpstr>
      <vt:lpstr>Scostamenti mp</vt:lpstr>
      <vt:lpstr>Scostamenti mod</vt:lpstr>
      <vt:lpstr>Scost ricavi</vt:lpstr>
      <vt:lpstr>Scost ricavi mix</vt:lpstr>
      <vt:lpstr>Quadratura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2013-11-27T13:15:21Z</dcterms:created>
  <dcterms:modified xsi:type="dcterms:W3CDTF">2013-11-27T15:03:54Z</dcterms:modified>
</cp:coreProperties>
</file>